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66925"/>
  <mc:AlternateContent xmlns:mc="http://schemas.openxmlformats.org/markup-compatibility/2006">
    <mc:Choice Requires="x15">
      <x15ac:absPath xmlns:x15ac="http://schemas.microsoft.com/office/spreadsheetml/2010/11/ac" url="C:\Users\gaelle.embs\Documents\0.01.outils-procédures\programme d'intervention\déploiement 2023-2025\fiche financière\Version_V2.2\"/>
    </mc:Choice>
  </mc:AlternateContent>
  <xr:revisionPtr revIDLastSave="0" documentId="13_ncr:1_{6E52E3C0-60B2-4AB5-83E2-2F89B550D18F}" xr6:coauthVersionLast="36" xr6:coauthVersionMax="36" xr10:uidLastSave="{00000000-0000-0000-0000-000000000000}"/>
  <bookViews>
    <workbookView xWindow="0" yWindow="0" windowWidth="20430" windowHeight="6510" tabRatio="574" firstSheet="1" activeTab="6" xr2:uid="{E93C66F2-C0CA-4345-A550-15DFB0F079AC}"/>
  </bookViews>
  <sheets>
    <sheet name="0 - Lisez-moi" sheetId="3" r:id="rId1"/>
    <sheet name="Demandeur 1" sheetId="4" r:id="rId2"/>
    <sheet name="Demandeur 2" sheetId="11" r:id="rId3"/>
    <sheet name="Demandeur 3" sheetId="12" r:id="rId4"/>
    <sheet name="Demandeur 4" sheetId="13" r:id="rId5"/>
    <sheet name="Demandeur 5" sheetId="14" r:id="rId6"/>
    <sheet name="Annexe financière convention" sheetId="16" r:id="rId7"/>
  </sheets>
  <definedNames>
    <definedName name="_ftn1" localSheetId="6">'Annexe financière convention'!#REF!</definedName>
    <definedName name="_ftn1" localSheetId="1">'Demandeur 1'!#REF!</definedName>
    <definedName name="_ftn1" localSheetId="2">'Demandeur 2'!#REF!</definedName>
    <definedName name="_ftn1" localSheetId="3">'Demandeur 3'!#REF!</definedName>
    <definedName name="_ftn1" localSheetId="4">'Demandeur 4'!#REF!</definedName>
    <definedName name="_ftn1" localSheetId="5">'Demandeur 5'!#REF!</definedName>
    <definedName name="_ftnref1" localSheetId="6">'Annexe financière convention'!#REF!</definedName>
    <definedName name="_ftnref1" localSheetId="1">'Demandeur 1'!#REF!</definedName>
    <definedName name="_ftnref1" localSheetId="2">'Demandeur 2'!#REF!</definedName>
    <definedName name="_ftnref1" localSheetId="3">'Demandeur 3'!#REF!</definedName>
    <definedName name="_ftnref1" localSheetId="4">'Demandeur 4'!#REF!</definedName>
    <definedName name="_ftnref1" localSheetId="5">'Demandeur 5'!#REF!</definedName>
    <definedName name="_xlnm.Print_Titles" localSheetId="6">'Annexe financière convention'!$A:$A</definedName>
    <definedName name="_xlnm.Print_Titles" localSheetId="1">'Demandeur 1'!$A:$A</definedName>
    <definedName name="_xlnm.Print_Titles" localSheetId="2">'Demandeur 2'!$A:$A</definedName>
    <definedName name="_xlnm.Print_Titles" localSheetId="3">'Demandeur 3'!$A:$A</definedName>
    <definedName name="_xlnm.Print_Titles" localSheetId="4">'Demandeur 4'!$A:$A</definedName>
    <definedName name="_xlnm.Print_Titles" localSheetId="5">'Demandeur 5'!$A:$A</definedName>
    <definedName name="_xlnm.Print_Area" localSheetId="0">'0 - Lisez-moi'!$A$1:$D$94</definedName>
    <definedName name="_xlnm.Print_Area" localSheetId="6">'Annexe financière convention'!$A$1:$G$82</definedName>
    <definedName name="_xlnm.Print_Area" localSheetId="1">'Demandeur 1'!$A$1:$G$126</definedName>
    <definedName name="_xlnm.Print_Area" localSheetId="2">'Demandeur 2'!$A$1:$G$126</definedName>
    <definedName name="_xlnm.Print_Area" localSheetId="3">'Demandeur 3'!$A$1:$G$126</definedName>
    <definedName name="_xlnm.Print_Area" localSheetId="4">'Demandeur 4'!$A$1:$G$126</definedName>
    <definedName name="_xlnm.Print_Area" localSheetId="5">'Demandeur 5'!$A$1:$G$126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16" l="1"/>
  <c r="A1" i="11" l="1"/>
  <c r="A1" i="12"/>
  <c r="A1" i="13"/>
  <c r="A1" i="14"/>
  <c r="A1" i="4"/>
  <c r="M48" i="13" l="1"/>
  <c r="M48" i="11"/>
  <c r="M48" i="4"/>
  <c r="A45" i="4" l="1"/>
  <c r="A45" i="12"/>
  <c r="A45" i="13"/>
  <c r="A45" i="14"/>
  <c r="A45" i="11"/>
  <c r="A69" i="4"/>
  <c r="A69" i="12"/>
  <c r="A69" i="13"/>
  <c r="A69" i="14"/>
  <c r="A69" i="11"/>
  <c r="B71" i="16" l="1"/>
  <c r="B70" i="16"/>
  <c r="D70" i="16" s="1"/>
  <c r="A61" i="16"/>
  <c r="G61" i="16" s="1"/>
  <c r="A60" i="16"/>
  <c r="D60" i="16" s="1"/>
  <c r="A59" i="16"/>
  <c r="G59" i="16" s="1"/>
  <c r="E58" i="16"/>
  <c r="C58" i="16"/>
  <c r="A58" i="16"/>
  <c r="D57" i="16"/>
  <c r="C57" i="16"/>
  <c r="A57" i="16"/>
  <c r="E51" i="16"/>
  <c r="E50" i="16"/>
  <c r="E49" i="16"/>
  <c r="E48" i="16"/>
  <c r="E47" i="16"/>
  <c r="E46" i="16"/>
  <c r="E45" i="16"/>
  <c r="E44" i="16"/>
  <c r="E43" i="16"/>
  <c r="E42" i="16"/>
  <c r="E41" i="16"/>
  <c r="E40" i="16"/>
  <c r="E39" i="16"/>
  <c r="E38" i="16"/>
  <c r="E37" i="16"/>
  <c r="E36" i="16"/>
  <c r="E35" i="16"/>
  <c r="E34" i="16"/>
  <c r="E33" i="16"/>
  <c r="E28" i="16"/>
  <c r="G15" i="16"/>
  <c r="G14" i="16"/>
  <c r="G13" i="16"/>
  <c r="G12" i="16"/>
  <c r="G11" i="16"/>
  <c r="G8" i="16"/>
  <c r="G7" i="16"/>
  <c r="G5" i="16"/>
  <c r="E26" i="16"/>
  <c r="E25" i="16"/>
  <c r="E24" i="16"/>
  <c r="E21" i="16"/>
  <c r="E19" i="16"/>
  <c r="E16" i="16"/>
  <c r="E15" i="16"/>
  <c r="E14" i="16"/>
  <c r="E13" i="16"/>
  <c r="E12" i="16"/>
  <c r="E11" i="16"/>
  <c r="E10" i="16"/>
  <c r="E9" i="16"/>
  <c r="E8" i="16"/>
  <c r="E7" i="16"/>
  <c r="E6" i="16"/>
  <c r="E5" i="16"/>
  <c r="J111" i="11"/>
  <c r="J110" i="11"/>
  <c r="J109" i="11"/>
  <c r="J108" i="11"/>
  <c r="J107" i="11"/>
  <c r="J106" i="11"/>
  <c r="J105" i="11"/>
  <c r="J104" i="11"/>
  <c r="J103" i="11"/>
  <c r="J102" i="11"/>
  <c r="J100" i="11"/>
  <c r="J94" i="11"/>
  <c r="J93" i="11"/>
  <c r="J92" i="11"/>
  <c r="J91" i="11"/>
  <c r="J90" i="11"/>
  <c r="J89" i="11"/>
  <c r="J88" i="11"/>
  <c r="J87" i="11"/>
  <c r="J86" i="11"/>
  <c r="J85" i="11"/>
  <c r="J83" i="11"/>
  <c r="M69" i="11"/>
  <c r="J27" i="11"/>
  <c r="J26" i="11"/>
  <c r="J25" i="11"/>
  <c r="J21" i="11"/>
  <c r="J20" i="11"/>
  <c r="J18" i="11"/>
  <c r="J111" i="12"/>
  <c r="J110" i="12"/>
  <c r="J109" i="12"/>
  <c r="J108" i="12"/>
  <c r="J107" i="12"/>
  <c r="J106" i="12"/>
  <c r="J105" i="12"/>
  <c r="J104" i="12"/>
  <c r="J103" i="12"/>
  <c r="J102" i="12"/>
  <c r="J100" i="12"/>
  <c r="J94" i="12"/>
  <c r="J93" i="12"/>
  <c r="J92" i="12"/>
  <c r="J91" i="12"/>
  <c r="J90" i="12"/>
  <c r="J89" i="12"/>
  <c r="J88" i="12"/>
  <c r="J87" i="12"/>
  <c r="J86" i="12"/>
  <c r="J85" i="12"/>
  <c r="J83" i="12"/>
  <c r="M79" i="12"/>
  <c r="J42" i="12" s="1"/>
  <c r="M77" i="12"/>
  <c r="J72" i="12"/>
  <c r="M69" i="12"/>
  <c r="L63" i="12"/>
  <c r="M64" i="12" s="1"/>
  <c r="M48" i="12"/>
  <c r="K31" i="12"/>
  <c r="J28" i="12"/>
  <c r="J27" i="12"/>
  <c r="J26" i="12"/>
  <c r="J25" i="12"/>
  <c r="J21" i="12"/>
  <c r="J20" i="12"/>
  <c r="J18" i="12"/>
  <c r="J111" i="13"/>
  <c r="J110" i="13"/>
  <c r="J109" i="13"/>
  <c r="J108" i="13"/>
  <c r="J107" i="13"/>
  <c r="J106" i="13"/>
  <c r="J105" i="13"/>
  <c r="J104" i="13"/>
  <c r="J103" i="13"/>
  <c r="J102" i="13"/>
  <c r="J100" i="13"/>
  <c r="J94" i="13"/>
  <c r="J93" i="13"/>
  <c r="J92" i="13"/>
  <c r="J91" i="13"/>
  <c r="J90" i="13"/>
  <c r="J89" i="13"/>
  <c r="J88" i="13"/>
  <c r="J87" i="13"/>
  <c r="J86" i="13"/>
  <c r="J85" i="13"/>
  <c r="J83" i="13"/>
  <c r="M69" i="13"/>
  <c r="L63" i="13"/>
  <c r="M77" i="13" s="1"/>
  <c r="J27" i="13"/>
  <c r="J26" i="13"/>
  <c r="J25" i="13"/>
  <c r="J21" i="13"/>
  <c r="J20" i="13"/>
  <c r="J18" i="13"/>
  <c r="J111" i="14"/>
  <c r="J110" i="14"/>
  <c r="J109" i="14"/>
  <c r="J108" i="14"/>
  <c r="J107" i="14"/>
  <c r="J106" i="14"/>
  <c r="J105" i="14"/>
  <c r="J104" i="14"/>
  <c r="J103" i="14"/>
  <c r="J102" i="14"/>
  <c r="J100" i="14"/>
  <c r="J94" i="14"/>
  <c r="J93" i="14"/>
  <c r="J92" i="14"/>
  <c r="J91" i="14"/>
  <c r="J90" i="14"/>
  <c r="J89" i="14"/>
  <c r="J88" i="14"/>
  <c r="J87" i="14"/>
  <c r="J86" i="14"/>
  <c r="J85" i="14"/>
  <c r="J83" i="14"/>
  <c r="M79" i="14"/>
  <c r="J42" i="14" s="1"/>
  <c r="M77" i="14"/>
  <c r="J72" i="14"/>
  <c r="M69" i="14"/>
  <c r="M64" i="14"/>
  <c r="F91" i="14" s="1"/>
  <c r="L63" i="14"/>
  <c r="K31" i="14"/>
  <c r="J27" i="14"/>
  <c r="J26" i="14"/>
  <c r="J25" i="14"/>
  <c r="J21" i="14"/>
  <c r="J20" i="14"/>
  <c r="J18" i="14"/>
  <c r="J111" i="4"/>
  <c r="J110" i="4"/>
  <c r="J109" i="4"/>
  <c r="J108" i="4"/>
  <c r="J107" i="4"/>
  <c r="J106" i="4"/>
  <c r="J105" i="4"/>
  <c r="J104" i="4"/>
  <c r="J103" i="4"/>
  <c r="J102" i="4"/>
  <c r="J100" i="4"/>
  <c r="J94" i="4"/>
  <c r="J93" i="4"/>
  <c r="J92" i="4"/>
  <c r="J91" i="4"/>
  <c r="J90" i="4"/>
  <c r="J89" i="4"/>
  <c r="J88" i="4"/>
  <c r="J87" i="4"/>
  <c r="J86" i="4"/>
  <c r="J85" i="4"/>
  <c r="J83" i="4"/>
  <c r="M69" i="4"/>
  <c r="J27" i="4"/>
  <c r="J26" i="4"/>
  <c r="J25" i="4"/>
  <c r="J21" i="4"/>
  <c r="J20" i="4"/>
  <c r="J18" i="4"/>
  <c r="D124" i="11"/>
  <c r="C124" i="11"/>
  <c r="B124" i="11"/>
  <c r="E123" i="11"/>
  <c r="E122" i="11"/>
  <c r="E121" i="11"/>
  <c r="E120" i="11"/>
  <c r="E119" i="11"/>
  <c r="D112" i="11"/>
  <c r="C112" i="11"/>
  <c r="G111" i="11"/>
  <c r="F111" i="11"/>
  <c r="E111" i="11"/>
  <c r="G110" i="11"/>
  <c r="F110" i="11"/>
  <c r="E110" i="11"/>
  <c r="G109" i="11"/>
  <c r="F109" i="11"/>
  <c r="E109" i="11"/>
  <c r="G108" i="11"/>
  <c r="F108" i="11"/>
  <c r="E108" i="11"/>
  <c r="G107" i="11"/>
  <c r="F107" i="11"/>
  <c r="E107" i="11"/>
  <c r="G106" i="11"/>
  <c r="F106" i="11"/>
  <c r="E106" i="11"/>
  <c r="G105" i="11"/>
  <c r="F105" i="11"/>
  <c r="E105" i="11"/>
  <c r="G104" i="11"/>
  <c r="F104" i="11"/>
  <c r="E104" i="11"/>
  <c r="G103" i="11"/>
  <c r="F103" i="11"/>
  <c r="E103" i="11"/>
  <c r="G102" i="11"/>
  <c r="F102" i="11"/>
  <c r="E102" i="11"/>
  <c r="D100" i="11"/>
  <c r="C100" i="11"/>
  <c r="B100" i="11"/>
  <c r="D95" i="11"/>
  <c r="C95" i="11"/>
  <c r="G94" i="11"/>
  <c r="E94" i="11"/>
  <c r="G93" i="11"/>
  <c r="E93" i="11"/>
  <c r="G92" i="11"/>
  <c r="E92" i="11"/>
  <c r="G91" i="11"/>
  <c r="E91" i="11"/>
  <c r="G90" i="11"/>
  <c r="E90" i="11"/>
  <c r="G89" i="11"/>
  <c r="E89" i="11"/>
  <c r="G88" i="11"/>
  <c r="E88" i="11"/>
  <c r="G87" i="11"/>
  <c r="E87" i="11"/>
  <c r="G86" i="11"/>
  <c r="E86" i="11"/>
  <c r="G85" i="11"/>
  <c r="E85" i="11"/>
  <c r="E95" i="11" s="1"/>
  <c r="B23" i="11" s="1"/>
  <c r="D83" i="11"/>
  <c r="C83" i="11"/>
  <c r="B83" i="11"/>
  <c r="B71" i="11"/>
  <c r="B64" i="11"/>
  <c r="B52" i="11"/>
  <c r="B43" i="11"/>
  <c r="D124" i="12"/>
  <c r="C124" i="12"/>
  <c r="B124" i="12"/>
  <c r="E123" i="12"/>
  <c r="E122" i="12"/>
  <c r="E121" i="12"/>
  <c r="E120" i="12"/>
  <c r="E119" i="12"/>
  <c r="E124" i="12" s="1"/>
  <c r="B28" i="12" s="1"/>
  <c r="D112" i="12"/>
  <c r="C112" i="12"/>
  <c r="G111" i="12"/>
  <c r="F111" i="12"/>
  <c r="E111" i="12"/>
  <c r="G110" i="12"/>
  <c r="F110" i="12"/>
  <c r="E110" i="12"/>
  <c r="G109" i="12"/>
  <c r="F109" i="12"/>
  <c r="E109" i="12"/>
  <c r="G108" i="12"/>
  <c r="F108" i="12"/>
  <c r="E108" i="12"/>
  <c r="G107" i="12"/>
  <c r="F107" i="12"/>
  <c r="E107" i="12"/>
  <c r="G106" i="12"/>
  <c r="F106" i="12"/>
  <c r="E106" i="12"/>
  <c r="G105" i="12"/>
  <c r="F105" i="12"/>
  <c r="E105" i="12"/>
  <c r="G104" i="12"/>
  <c r="F104" i="12"/>
  <c r="E104" i="12"/>
  <c r="G103" i="12"/>
  <c r="F103" i="12"/>
  <c r="E103" i="12"/>
  <c r="G102" i="12"/>
  <c r="F102" i="12"/>
  <c r="F112" i="12" s="1"/>
  <c r="J24" i="12" s="1"/>
  <c r="E102" i="12"/>
  <c r="E112" i="12" s="1"/>
  <c r="B24" i="12" s="1"/>
  <c r="D100" i="12"/>
  <c r="C100" i="12"/>
  <c r="B100" i="12"/>
  <c r="D95" i="12"/>
  <c r="C95" i="12"/>
  <c r="G94" i="12"/>
  <c r="E94" i="12"/>
  <c r="G93" i="12"/>
  <c r="E93" i="12"/>
  <c r="G92" i="12"/>
  <c r="E92" i="12"/>
  <c r="G91" i="12"/>
  <c r="E91" i="12"/>
  <c r="G90" i="12"/>
  <c r="E90" i="12"/>
  <c r="G89" i="12"/>
  <c r="E89" i="12"/>
  <c r="G88" i="12"/>
  <c r="E88" i="12"/>
  <c r="G87" i="12"/>
  <c r="E87" i="12"/>
  <c r="G86" i="12"/>
  <c r="E86" i="12"/>
  <c r="G85" i="12"/>
  <c r="E85" i="12"/>
  <c r="E95" i="12" s="1"/>
  <c r="B23" i="12" s="1"/>
  <c r="B22" i="12" s="1"/>
  <c r="B29" i="12" s="1"/>
  <c r="B34" i="12" s="1"/>
  <c r="K56" i="12" s="1"/>
  <c r="D83" i="12"/>
  <c r="C83" i="12"/>
  <c r="B83" i="12"/>
  <c r="B71" i="12"/>
  <c r="B68" i="12"/>
  <c r="B64" i="12"/>
  <c r="B52" i="12"/>
  <c r="B43" i="12"/>
  <c r="D124" i="13"/>
  <c r="C124" i="13"/>
  <c r="B124" i="13"/>
  <c r="E123" i="13"/>
  <c r="E122" i="13"/>
  <c r="E121" i="13"/>
  <c r="E120" i="13"/>
  <c r="E119" i="13"/>
  <c r="E124" i="13" s="1"/>
  <c r="B28" i="13" s="1"/>
  <c r="J28" i="13" s="1"/>
  <c r="D112" i="13"/>
  <c r="C112" i="13"/>
  <c r="G111" i="13"/>
  <c r="F111" i="13"/>
  <c r="E111" i="13"/>
  <c r="G110" i="13"/>
  <c r="F110" i="13"/>
  <c r="E110" i="13"/>
  <c r="G109" i="13"/>
  <c r="F109" i="13"/>
  <c r="E109" i="13"/>
  <c r="G108" i="13"/>
  <c r="F108" i="13"/>
  <c r="E108" i="13"/>
  <c r="G107" i="13"/>
  <c r="F107" i="13"/>
  <c r="E107" i="13"/>
  <c r="G106" i="13"/>
  <c r="F106" i="13"/>
  <c r="E106" i="13"/>
  <c r="G105" i="13"/>
  <c r="F105" i="13"/>
  <c r="E105" i="13"/>
  <c r="G104" i="13"/>
  <c r="F104" i="13"/>
  <c r="E104" i="13"/>
  <c r="G103" i="13"/>
  <c r="F103" i="13"/>
  <c r="E103" i="13"/>
  <c r="G102" i="13"/>
  <c r="F102" i="13"/>
  <c r="E102" i="13"/>
  <c r="D100" i="13"/>
  <c r="C100" i="13"/>
  <c r="B100" i="13"/>
  <c r="D95" i="13"/>
  <c r="C95" i="13"/>
  <c r="G94" i="13"/>
  <c r="E94" i="13"/>
  <c r="G93" i="13"/>
  <c r="E93" i="13"/>
  <c r="G92" i="13"/>
  <c r="E92" i="13"/>
  <c r="G91" i="13"/>
  <c r="E91" i="13"/>
  <c r="G90" i="13"/>
  <c r="E90" i="13"/>
  <c r="G89" i="13"/>
  <c r="E89" i="13"/>
  <c r="G88" i="13"/>
  <c r="E88" i="13"/>
  <c r="G87" i="13"/>
  <c r="E87" i="13"/>
  <c r="G86" i="13"/>
  <c r="E86" i="13"/>
  <c r="G85" i="13"/>
  <c r="E85" i="13"/>
  <c r="E95" i="13" s="1"/>
  <c r="B23" i="13" s="1"/>
  <c r="D83" i="13"/>
  <c r="C83" i="13"/>
  <c r="B83" i="13"/>
  <c r="B71" i="13"/>
  <c r="B64" i="13"/>
  <c r="B52" i="13"/>
  <c r="B68" i="13" s="1"/>
  <c r="B43" i="13"/>
  <c r="D124" i="14"/>
  <c r="C124" i="14"/>
  <c r="B124" i="14"/>
  <c r="E123" i="14"/>
  <c r="E122" i="14"/>
  <c r="E121" i="14"/>
  <c r="E120" i="14"/>
  <c r="E119" i="14"/>
  <c r="E124" i="14" s="1"/>
  <c r="B28" i="14" s="1"/>
  <c r="J28" i="14" s="1"/>
  <c r="D112" i="14"/>
  <c r="C112" i="14"/>
  <c r="G111" i="14"/>
  <c r="F111" i="14"/>
  <c r="E111" i="14"/>
  <c r="G110" i="14"/>
  <c r="F110" i="14"/>
  <c r="E110" i="14"/>
  <c r="G109" i="14"/>
  <c r="F109" i="14"/>
  <c r="E109" i="14"/>
  <c r="G108" i="14"/>
  <c r="F108" i="14"/>
  <c r="E108" i="14"/>
  <c r="G107" i="14"/>
  <c r="F107" i="14"/>
  <c r="E107" i="14"/>
  <c r="G106" i="14"/>
  <c r="F106" i="14"/>
  <c r="E106" i="14"/>
  <c r="G105" i="14"/>
  <c r="F105" i="14"/>
  <c r="E105" i="14"/>
  <c r="G104" i="14"/>
  <c r="F104" i="14"/>
  <c r="E104" i="14"/>
  <c r="G103" i="14"/>
  <c r="F103" i="14"/>
  <c r="E103" i="14"/>
  <c r="G102" i="14"/>
  <c r="F102" i="14"/>
  <c r="E102" i="14"/>
  <c r="D100" i="14"/>
  <c r="C100" i="14"/>
  <c r="B100" i="14"/>
  <c r="D95" i="14"/>
  <c r="C95" i="14"/>
  <c r="G94" i="14"/>
  <c r="F94" i="14"/>
  <c r="E94" i="14"/>
  <c r="G93" i="14"/>
  <c r="E93" i="14"/>
  <c r="G92" i="14"/>
  <c r="F92" i="14"/>
  <c r="E92" i="14"/>
  <c r="G91" i="14"/>
  <c r="E91" i="14"/>
  <c r="G90" i="14"/>
  <c r="F90" i="14"/>
  <c r="E90" i="14"/>
  <c r="G89" i="14"/>
  <c r="F89" i="14"/>
  <c r="E89" i="14"/>
  <c r="G88" i="14"/>
  <c r="E88" i="14"/>
  <c r="G87" i="14"/>
  <c r="E87" i="14"/>
  <c r="G86" i="14"/>
  <c r="F86" i="14"/>
  <c r="E86" i="14"/>
  <c r="G85" i="14"/>
  <c r="F85" i="14"/>
  <c r="E85" i="14"/>
  <c r="D83" i="14"/>
  <c r="C83" i="14"/>
  <c r="B83" i="14"/>
  <c r="B71" i="14"/>
  <c r="B64" i="14"/>
  <c r="B52" i="14"/>
  <c r="B43" i="14"/>
  <c r="D124" i="4"/>
  <c r="C124" i="4"/>
  <c r="B124" i="4"/>
  <c r="E123" i="4"/>
  <c r="E122" i="4"/>
  <c r="E121" i="4"/>
  <c r="E120" i="4"/>
  <c r="E119" i="4"/>
  <c r="E124" i="4" s="1"/>
  <c r="B28" i="4" s="1"/>
  <c r="J28" i="4" s="1"/>
  <c r="D112" i="4"/>
  <c r="C112" i="4"/>
  <c r="G111" i="4"/>
  <c r="F111" i="4"/>
  <c r="E111" i="4"/>
  <c r="G110" i="4"/>
  <c r="F110" i="4"/>
  <c r="E110" i="4"/>
  <c r="G109" i="4"/>
  <c r="F109" i="4"/>
  <c r="E109" i="4"/>
  <c r="G108" i="4"/>
  <c r="F108" i="4"/>
  <c r="E108" i="4"/>
  <c r="G107" i="4"/>
  <c r="F107" i="4"/>
  <c r="E107" i="4"/>
  <c r="G106" i="4"/>
  <c r="F106" i="4"/>
  <c r="E106" i="4"/>
  <c r="G105" i="4"/>
  <c r="F105" i="4"/>
  <c r="E105" i="4"/>
  <c r="G104" i="4"/>
  <c r="F104" i="4"/>
  <c r="E104" i="4"/>
  <c r="G103" i="4"/>
  <c r="F103" i="4"/>
  <c r="E103" i="4"/>
  <c r="G102" i="4"/>
  <c r="F102" i="4"/>
  <c r="E102" i="4"/>
  <c r="D100" i="4"/>
  <c r="C100" i="4"/>
  <c r="B100" i="4"/>
  <c r="D95" i="4"/>
  <c r="C95" i="4"/>
  <c r="G94" i="4"/>
  <c r="E94" i="4"/>
  <c r="G93" i="4"/>
  <c r="E93" i="4"/>
  <c r="G92" i="4"/>
  <c r="E92" i="4"/>
  <c r="G91" i="4"/>
  <c r="E91" i="4"/>
  <c r="G90" i="4"/>
  <c r="E90" i="4"/>
  <c r="G89" i="4"/>
  <c r="E89" i="4"/>
  <c r="G88" i="4"/>
  <c r="E88" i="4"/>
  <c r="G87" i="4"/>
  <c r="E87" i="4"/>
  <c r="G86" i="4"/>
  <c r="E86" i="4"/>
  <c r="G85" i="4"/>
  <c r="E85" i="4"/>
  <c r="D83" i="4"/>
  <c r="C83" i="4"/>
  <c r="B83" i="4"/>
  <c r="B71" i="4"/>
  <c r="B68" i="4"/>
  <c r="B64" i="4"/>
  <c r="B52" i="4"/>
  <c r="B43" i="4"/>
  <c r="F12" i="11"/>
  <c r="D12" i="11"/>
  <c r="F12" i="12"/>
  <c r="D12" i="12"/>
  <c r="F12" i="13"/>
  <c r="D12" i="13"/>
  <c r="F12" i="14"/>
  <c r="D12" i="14"/>
  <c r="D12" i="4"/>
  <c r="E71" i="16" l="1"/>
  <c r="B73" i="16"/>
  <c r="D59" i="16"/>
  <c r="A53" i="16"/>
  <c r="B53" i="16" s="1"/>
  <c r="G60" i="16"/>
  <c r="C59" i="16"/>
  <c r="E70" i="16"/>
  <c r="C71" i="16"/>
  <c r="C60" i="16"/>
  <c r="D71" i="16"/>
  <c r="E60" i="16"/>
  <c r="E59" i="16"/>
  <c r="C61" i="16"/>
  <c r="B72" i="16"/>
  <c r="D61" i="16"/>
  <c r="C70" i="16"/>
  <c r="E61" i="16"/>
  <c r="K24" i="12"/>
  <c r="E124" i="11"/>
  <c r="B28" i="11" s="1"/>
  <c r="J28" i="11" s="1"/>
  <c r="E112" i="11"/>
  <c r="B24" i="11" s="1"/>
  <c r="F112" i="11"/>
  <c r="J24" i="11" s="1"/>
  <c r="E112" i="13"/>
  <c r="B24" i="13" s="1"/>
  <c r="B22" i="13" s="1"/>
  <c r="B29" i="13" s="1"/>
  <c r="F112" i="13"/>
  <c r="J24" i="13" s="1"/>
  <c r="K25" i="12"/>
  <c r="E95" i="4"/>
  <c r="B23" i="4" s="1"/>
  <c r="K26" i="12"/>
  <c r="B68" i="11"/>
  <c r="K18" i="12"/>
  <c r="K20" i="12"/>
  <c r="K28" i="12"/>
  <c r="K21" i="12"/>
  <c r="K27" i="12"/>
  <c r="B68" i="14"/>
  <c r="E112" i="14"/>
  <c r="B24" i="14" s="1"/>
  <c r="E95" i="14"/>
  <c r="B23" i="14" s="1"/>
  <c r="F112" i="14"/>
  <c r="J24" i="14" s="1"/>
  <c r="F112" i="4"/>
  <c r="J24" i="4" s="1"/>
  <c r="E112" i="4"/>
  <c r="B24" i="4" s="1"/>
  <c r="B22" i="4" s="1"/>
  <c r="B29" i="4" s="1"/>
  <c r="F91" i="12"/>
  <c r="F88" i="12"/>
  <c r="F86" i="12"/>
  <c r="F93" i="12"/>
  <c r="F85" i="12"/>
  <c r="F90" i="12"/>
  <c r="F94" i="12"/>
  <c r="F87" i="12"/>
  <c r="F92" i="12"/>
  <c r="F89" i="12"/>
  <c r="J19" i="11"/>
  <c r="G6" i="16" s="1"/>
  <c r="M79" i="13"/>
  <c r="J42" i="13" s="1"/>
  <c r="J43" i="14"/>
  <c r="J43" i="12"/>
  <c r="J19" i="12"/>
  <c r="K19" i="12" s="1"/>
  <c r="F12" i="4"/>
  <c r="E57" i="16" s="1"/>
  <c r="F87" i="14"/>
  <c r="F93" i="14"/>
  <c r="M64" i="13"/>
  <c r="F88" i="14"/>
  <c r="K31" i="13"/>
  <c r="J72" i="13"/>
  <c r="B12" i="12"/>
  <c r="B36" i="12"/>
  <c r="C36" i="12" s="1"/>
  <c r="D71" i="12"/>
  <c r="B22" i="11"/>
  <c r="B29" i="11" s="1"/>
  <c r="K26" i="11" s="1"/>
  <c r="C62" i="16" l="1"/>
  <c r="E62" i="16"/>
  <c r="B80" i="16" s="1"/>
  <c r="B34" i="13"/>
  <c r="K28" i="13"/>
  <c r="K25" i="13"/>
  <c r="K26" i="13"/>
  <c r="K20" i="13"/>
  <c r="K27" i="13"/>
  <c r="K24" i="13"/>
  <c r="K21" i="13"/>
  <c r="K18" i="13"/>
  <c r="K27" i="11"/>
  <c r="K18" i="11"/>
  <c r="F95" i="12"/>
  <c r="J23" i="12" s="1"/>
  <c r="B34" i="11"/>
  <c r="K28" i="11"/>
  <c r="K21" i="11"/>
  <c r="K25" i="11"/>
  <c r="K24" i="11"/>
  <c r="K20" i="11"/>
  <c r="F95" i="14"/>
  <c r="J23" i="14" s="1"/>
  <c r="B22" i="14"/>
  <c r="B34" i="4"/>
  <c r="K56" i="4" s="1"/>
  <c r="K18" i="4"/>
  <c r="K26" i="4"/>
  <c r="K27" i="4"/>
  <c r="K28" i="4"/>
  <c r="K20" i="4"/>
  <c r="K21" i="4"/>
  <c r="K25" i="4"/>
  <c r="K24" i="4"/>
  <c r="J22" i="12"/>
  <c r="K23" i="12"/>
  <c r="F93" i="13"/>
  <c r="F85" i="13"/>
  <c r="F90" i="13"/>
  <c r="F87" i="13"/>
  <c r="F86" i="13"/>
  <c r="F88" i="13"/>
  <c r="F92" i="13"/>
  <c r="F89" i="13"/>
  <c r="F94" i="13"/>
  <c r="F91" i="13"/>
  <c r="J19" i="13"/>
  <c r="J43" i="13"/>
  <c r="A79" i="16" l="1"/>
  <c r="B75" i="16"/>
  <c r="C80" i="16" s="1"/>
  <c r="A78" i="16"/>
  <c r="B78" i="16"/>
  <c r="K56" i="13"/>
  <c r="D71" i="13"/>
  <c r="B12" i="13"/>
  <c r="B36" i="13"/>
  <c r="C36" i="13" s="1"/>
  <c r="B12" i="11"/>
  <c r="K56" i="11"/>
  <c r="B36" i="11"/>
  <c r="C36" i="11" s="1"/>
  <c r="D71" i="11"/>
  <c r="J22" i="14"/>
  <c r="B29" i="14"/>
  <c r="K20" i="14" s="1"/>
  <c r="B12" i="4"/>
  <c r="B36" i="4"/>
  <c r="C36" i="4" s="1"/>
  <c r="D71" i="4"/>
  <c r="F95" i="13"/>
  <c r="J23" i="13" s="1"/>
  <c r="K19" i="13"/>
  <c r="K22" i="12"/>
  <c r="J29" i="12"/>
  <c r="J32" i="12" s="1"/>
  <c r="A80" i="16" l="1"/>
  <c r="D80" i="16" s="1"/>
  <c r="C78" i="16"/>
  <c r="D78" i="16" s="1"/>
  <c r="B79" i="16"/>
  <c r="C79" i="16"/>
  <c r="D79" i="16" s="1"/>
  <c r="K28" i="14"/>
  <c r="K18" i="14"/>
  <c r="K21" i="14"/>
  <c r="K27" i="14"/>
  <c r="K23" i="14"/>
  <c r="B34" i="14"/>
  <c r="B12" i="14" s="1"/>
  <c r="J19" i="14"/>
  <c r="J29" i="14" s="1"/>
  <c r="K26" i="14"/>
  <c r="K22" i="14"/>
  <c r="K25" i="14"/>
  <c r="K24" i="14"/>
  <c r="J34" i="12"/>
  <c r="K32" i="12"/>
  <c r="J22" i="13"/>
  <c r="K23" i="13"/>
  <c r="A2" i="11"/>
  <c r="A2" i="12"/>
  <c r="A2" i="13"/>
  <c r="A2" i="14"/>
  <c r="A2" i="4"/>
  <c r="D81" i="16" l="1"/>
  <c r="B36" i="14"/>
  <c r="C36" i="14" s="1"/>
  <c r="K56" i="14"/>
  <c r="K19" i="14"/>
  <c r="D71" i="14"/>
  <c r="J32" i="14"/>
  <c r="K32" i="14" s="1"/>
  <c r="K22" i="13"/>
  <c r="J29" i="13"/>
  <c r="J32" i="13" s="1"/>
  <c r="M53" i="12"/>
  <c r="M49" i="12"/>
  <c r="G12" i="12" s="1"/>
  <c r="J37" i="12"/>
  <c r="K57" i="12" s="1"/>
  <c r="M56" i="12"/>
  <c r="J34" i="14" l="1"/>
  <c r="K32" i="13"/>
  <c r="J34" i="13"/>
  <c r="E12" i="12"/>
  <c r="B9" i="14"/>
  <c r="B8" i="14"/>
  <c r="B9" i="13"/>
  <c r="B8" i="13"/>
  <c r="B9" i="12"/>
  <c r="B8" i="12"/>
  <c r="B9" i="11"/>
  <c r="B8" i="11"/>
  <c r="K31" i="11" l="1"/>
  <c r="L63" i="11"/>
  <c r="J72" i="11"/>
  <c r="M56" i="14"/>
  <c r="M53" i="14"/>
  <c r="M49" i="14"/>
  <c r="G12" i="14" s="1"/>
  <c r="J37" i="14"/>
  <c r="K57" i="14" s="1"/>
  <c r="M53" i="13"/>
  <c r="M49" i="13"/>
  <c r="G12" i="13" s="1"/>
  <c r="M56" i="13"/>
  <c r="J37" i="13"/>
  <c r="M77" i="11" l="1"/>
  <c r="M64" i="11"/>
  <c r="E12" i="14"/>
  <c r="E12" i="13"/>
  <c r="K57" i="13"/>
  <c r="F87" i="11" l="1"/>
  <c r="F92" i="11"/>
  <c r="F89" i="11"/>
  <c r="F94" i="11"/>
  <c r="F86" i="11"/>
  <c r="F90" i="11"/>
  <c r="F91" i="11"/>
  <c r="F88" i="11"/>
  <c r="F93" i="11"/>
  <c r="F85" i="11"/>
  <c r="M79" i="11"/>
  <c r="J42" i="11" s="1"/>
  <c r="C12" i="12"/>
  <c r="C12" i="13"/>
  <c r="J43" i="11" l="1"/>
  <c r="K19" i="11"/>
  <c r="F95" i="11"/>
  <c r="J23" i="11" s="1"/>
  <c r="C12" i="14"/>
  <c r="G10" i="16" l="1"/>
  <c r="K23" i="11"/>
  <c r="J22" i="11"/>
  <c r="B9" i="4"/>
  <c r="G9" i="16" l="1"/>
  <c r="K22" i="11"/>
  <c r="J29" i="11"/>
  <c r="L63" i="4"/>
  <c r="K31" i="4"/>
  <c r="J72" i="4"/>
  <c r="J32" i="11" l="1"/>
  <c r="G16" i="16"/>
  <c r="M77" i="4"/>
  <c r="M64" i="4"/>
  <c r="G19" i="16" l="1"/>
  <c r="J34" i="11"/>
  <c r="K32" i="11"/>
  <c r="F89" i="4"/>
  <c r="F94" i="4"/>
  <c r="F91" i="4"/>
  <c r="F87" i="4"/>
  <c r="F88" i="4"/>
  <c r="F85" i="4"/>
  <c r="F86" i="4"/>
  <c r="F93" i="4"/>
  <c r="F90" i="4"/>
  <c r="F92" i="4"/>
  <c r="M79" i="4"/>
  <c r="J42" i="4" s="1"/>
  <c r="G21" i="16" l="1"/>
  <c r="E29" i="16" s="1"/>
  <c r="M56" i="11"/>
  <c r="M53" i="11"/>
  <c r="M49" i="11"/>
  <c r="G12" i="11" s="1"/>
  <c r="G58" i="16" s="1"/>
  <c r="J37" i="11"/>
  <c r="K57" i="11"/>
  <c r="C12" i="11"/>
  <c r="D58" i="16" s="1"/>
  <c r="D62" i="16" s="1"/>
  <c r="G62" i="16" s="1"/>
  <c r="F95" i="4"/>
  <c r="J23" i="4" s="1"/>
  <c r="J19" i="4"/>
  <c r="J43" i="4"/>
  <c r="B8" i="4"/>
  <c r="E12" i="11" l="1"/>
  <c r="K19" i="4"/>
  <c r="K23" i="4"/>
  <c r="J22" i="4"/>
  <c r="K22" i="4" l="1"/>
  <c r="J29" i="4"/>
  <c r="J32" i="4" l="1"/>
  <c r="J34" i="4" l="1"/>
  <c r="K32" i="4"/>
  <c r="J37" i="4" l="1"/>
  <c r="K57" i="4" s="1"/>
  <c r="M56" i="4"/>
  <c r="M53" i="4"/>
  <c r="M49" i="4"/>
  <c r="G12" i="4" s="1"/>
  <c r="G57" i="16" s="1"/>
  <c r="C12" i="4"/>
  <c r="E12" i="4" l="1"/>
</calcChain>
</file>

<file path=xl/sharedStrings.xml><?xml version="1.0" encoding="utf-8"?>
<sst xmlns="http://schemas.openxmlformats.org/spreadsheetml/2006/main" count="1089" uniqueCount="288">
  <si>
    <t>70 – Vente de produits finis, de marchandises, prestations de services</t>
  </si>
  <si>
    <t>73 – Dotations et produits de tarification</t>
  </si>
  <si>
    <t>75 – Autres produits de gestion courante</t>
  </si>
  <si>
    <t>Commentaire / justification</t>
  </si>
  <si>
    <t>Autres charges de personnel</t>
  </si>
  <si>
    <t>CHARGES - DEPENSES</t>
  </si>
  <si>
    <t>PRODUITS - RECETTES</t>
  </si>
  <si>
    <t>TOTAL DES CHARGES INDIRECTES</t>
  </si>
  <si>
    <t>TOTAL GENERAL DES CHARGES - DEPENSES</t>
  </si>
  <si>
    <t>CHARGES DIRECTES (en €)</t>
  </si>
  <si>
    <t xml:space="preserve">  CHARGES INDIRECTES REPARTIES AFFECTEES AU PROJET (FRAIS DE GESTION ET DE STRUCTURE) (en €)</t>
  </si>
  <si>
    <t>I - DEPENSES DU PROJET</t>
  </si>
  <si>
    <t>Total du Projet</t>
  </si>
  <si>
    <t>TOTAL</t>
  </si>
  <si>
    <t>III - RECETTES DU PROJET</t>
  </si>
  <si>
    <t>Commentaire / justification des recettes prévisionnelles et préciser si financement acquis ou sollicité</t>
  </si>
  <si>
    <t>Mise à disposition gratuite de biens et services</t>
  </si>
  <si>
    <t>Libellé de l'emploi</t>
  </si>
  <si>
    <t>Libellé du bien ou de l'équipement acquis spécialement pour le projet</t>
  </si>
  <si>
    <t>Coût prévisionnel d'acquisition</t>
  </si>
  <si>
    <t>Evaluation du coût d'amortissement sur le projet</t>
  </si>
  <si>
    <t>Valorisation des contribution volontaires en nature (en €)</t>
  </si>
  <si>
    <t>RESSOURCES DIRECTES (en €)</t>
  </si>
  <si>
    <t>https://www.ofb.gouv.fr/documentation/programme-dintervention-2023-2025</t>
  </si>
  <si>
    <t>Conseil au remplissage</t>
  </si>
  <si>
    <t>Evaluation des dépenses de rémunération brut + charges sur le projet</t>
  </si>
  <si>
    <t>Identité du projet</t>
  </si>
  <si>
    <t>Prestations externalisées dans le cadre de la réalisation du projet</t>
  </si>
  <si>
    <t>Charges de personnel marginales telles que des indemnités versées à un stagiaire</t>
  </si>
  <si>
    <t xml:space="preserve">Services rendus et « facturés » par le demandeur dans le cadre du Projet à des tiers, des bénéficiaires, des adhérents, etc. </t>
  </si>
  <si>
    <t xml:space="preserve">Subventions privées ne relevant pas des dons ni du mécénat d’entreprises ; par exemple fonds provenant d’une fondation. </t>
  </si>
  <si>
    <t>Pour pouvoir compléter ces données, le règlement comptable n°2018-06 précise que les éléments de valorisation (méthode, montant) doivent figurer soit dans l'annexe aux comptes annuels (composés du bilan du compte de résultat et de l’annexe), soit « au pied » du compte de résultat dans les comptes annuels</t>
  </si>
  <si>
    <t>Art. Prog. Intervention OFB concernés</t>
  </si>
  <si>
    <t>11,12,13,14</t>
  </si>
  <si>
    <t>9, 10</t>
  </si>
  <si>
    <t>Bénéficiaire</t>
  </si>
  <si>
    <t>Déplacements, missions</t>
  </si>
  <si>
    <t>renseigné à partir du détail ci-dessous</t>
  </si>
  <si>
    <t>Charges de personnel (64)</t>
  </si>
  <si>
    <t>Subventions</t>
  </si>
  <si>
    <t>Autres produits - recettes (76 - 77 - 78 - 79)</t>
  </si>
  <si>
    <t xml:space="preserve">- 76 – Produits financiers =&gt; Revenus et intérêts des différents placements (Livret A, actions, valeurs mobilières de placement…). 
- 77 – Produits exceptionnels =&gt; Ne se rapportant pas à l’activité courante et normale du demandeur, et pour le Projet : libéralités reçues (donations entre vifs et legs testamentaires) ; prix de cession des immobilisations ; quote-part de subventions d’investissement virée au résultat de l’exercice 
- 78 – Reprises sur amortissements et provisions =&gt; Par exemple reprise d’une provision antérieurement passée en comptabilité et dont la charge devient certaine, effective et définitive. Ou reprise des amortissements lors de la vente d’un bien immobilisé inscrit à l’actif.  
- 79 – Transfert de charges =&gt; Le transfert de charges permet de neutraliser une charge d’exploitation comptabilisée en cours d’exercice, par exemple pour la rattacher à l’exercice suivant. </t>
  </si>
  <si>
    <t>Précision sur la dépense prévisionnelle</t>
  </si>
  <si>
    <t>IV DETAIL DES COUTS DE PERSONNEL AFFECTES AU PROJET</t>
  </si>
  <si>
    <t>IV-i - Emplois permanents partiellement affectés au projet</t>
  </si>
  <si>
    <t>Durée d'activité sur le projet (en mois)</t>
  </si>
  <si>
    <t>* = dépense de personnel / ETPT</t>
  </si>
  <si>
    <t>IV-ii - Emplois non-permanents directement recrutés sur le projet</t>
  </si>
  <si>
    <t>Durée d'amortissement du bien ou de l'équipement en années</t>
  </si>
  <si>
    <t>CALCUL</t>
  </si>
  <si>
    <t>IV-i - Emplois permanents partiellement affectés au projet
et
IV-ii - Emplois non-permanents directement recrutés sur le projet</t>
  </si>
  <si>
    <t>CALCUL Si la durée du projet est supérieure à la durée d'amortissement, le coût retenu est plafonné au coût d'acquisition</t>
  </si>
  <si>
    <t>La durée d'amortissement du bien ou de l'équipement en années dépend des options comptables du demandeur.</t>
  </si>
  <si>
    <t>Durée d'usage sur le projet (en mois)</t>
  </si>
  <si>
    <t>15, 16, 17</t>
  </si>
  <si>
    <t>Intitulé du poste ou catégorie d'emploi</t>
  </si>
  <si>
    <t>Montant en euro</t>
  </si>
  <si>
    <t>21, 22</t>
  </si>
  <si>
    <r>
      <t xml:space="preserve">11,12,13,14 + </t>
    </r>
    <r>
      <rPr>
        <b/>
        <u/>
        <sz val="8"/>
        <rFont val="Calibri"/>
        <family val="2"/>
        <scheme val="minor"/>
      </rPr>
      <t>18</t>
    </r>
  </si>
  <si>
    <r>
      <t xml:space="preserve">11,12,13,14 </t>
    </r>
    <r>
      <rPr>
        <b/>
        <u/>
        <sz val="8"/>
        <rFont val="Calibri"/>
        <family val="2"/>
        <scheme val="minor"/>
      </rPr>
      <t>+ 15,16,17</t>
    </r>
  </si>
  <si>
    <t>Temps de bénévole valorisé</t>
  </si>
  <si>
    <t>Cadre réservé à l'OFB</t>
  </si>
  <si>
    <t>Commentaires et précisions sur les moyens permanents mobilisés à porter à connaissance de l'OFB</t>
  </si>
  <si>
    <t>Commentaires et précisions sur les moyens non permanents mobilisés à porter à connaissance de l'OFB</t>
  </si>
  <si>
    <t xml:space="preserve">II - CONTRIBUTIONS VOLONTAIRES EN NATURE MOBILISEES SUR LE PROJET
</t>
  </si>
  <si>
    <t>non</t>
  </si>
  <si>
    <t>Prestations externalisées</t>
  </si>
  <si>
    <t>RESSOURCES AFFECTEES AU PROJET</t>
  </si>
  <si>
    <t>Subventions données</t>
  </si>
  <si>
    <t>Commentaires et précisions sur les biens et équipements acquis pour le projet à porter à connaissance de l'OFB</t>
  </si>
  <si>
    <t>oui</t>
  </si>
  <si>
    <t>Rappel du statut juridique</t>
  </si>
  <si>
    <t>Personnel permanent éligible</t>
  </si>
  <si>
    <t>Paramétrage du plafond des frais de gestion et frais de structure</t>
  </si>
  <si>
    <t>Paramétrage  de la prise en compte de la valorisation du temps de bénévolat</t>
  </si>
  <si>
    <t xml:space="preserve">Le bénéficiaire est une association </t>
  </si>
  <si>
    <t>Le bénéficiaire justifie la méthode de calcul de la valorisation du bénévolat</t>
  </si>
  <si>
    <t>La valorisaton du temps de bénévolat est prise en compte</t>
  </si>
  <si>
    <t>Niveau de rémunération annuelle brute + charges patronales à temps complet *</t>
  </si>
  <si>
    <t>Autres recettes (76 - 77 - 78 - 79)</t>
  </si>
  <si>
    <t>RECETTES</t>
  </si>
  <si>
    <t>DEPENSES</t>
  </si>
  <si>
    <t>DÉPENSES DIRECTES (en €)</t>
  </si>
  <si>
    <t>TOTAL DES DÉPENSES DIRECTES</t>
  </si>
  <si>
    <t>cellule à renseigner</t>
  </si>
  <si>
    <t>cellule à renseignement automatique</t>
  </si>
  <si>
    <t>74 – Subventions reçues/sollicitées</t>
  </si>
  <si>
    <t>Valorisation des contributions volontaires en nature (en €)</t>
  </si>
  <si>
    <t>TOTAL de la valorisation des contributions volontaires</t>
  </si>
  <si>
    <t>Acquisition de petits matériels et fournitures (hors dépenses d'investissement immobilisées) - Achats (60)</t>
  </si>
  <si>
    <t>Dépenses d'investissement (dépenses d'équipement immobilisées - uniquement amortissement) (68)</t>
  </si>
  <si>
    <t>commentaire OFB</t>
  </si>
  <si>
    <t>Demandeur 1 :</t>
  </si>
  <si>
    <t>En cas de projet multi-partenarial, chaque demandeur doit remplir une fiche budget détaillé</t>
  </si>
  <si>
    <t>Synthèse du budget - tous bénéficiaires</t>
  </si>
  <si>
    <t>Travaux (hors dépenses d'investissement immobilisées)</t>
  </si>
  <si>
    <t>Dérogation déplacement à 20%</t>
  </si>
  <si>
    <t>Dérogation déplacement au-delà de 20%</t>
  </si>
  <si>
    <t>Taux plafond des déplacements</t>
  </si>
  <si>
    <t>Taux d'aide plafond du programme par rapport à l'assiette éligible</t>
  </si>
  <si>
    <t>mois</t>
  </si>
  <si>
    <t>Fiche financière
(à compléter en lien avec la Fiche projet)</t>
  </si>
  <si>
    <t>€</t>
  </si>
  <si>
    <t>Statut juridique [menu déroulant]</t>
  </si>
  <si>
    <t xml:space="preserve">-    Achats matières et fournitures (hors dépenses d'investissement immobilisées) =&gt; Biens (matières premières et fournitures achetées dans le but d’être transformées avant d’être revendues ou consommées) : fournitures de bureau, petits équipements, produits d’entretien, mais aussi les marchandises acquises pour la mise en œuvre d’un projet ou d’un événement particulier telles que des « goodies » ayant vocation à être revendus dans le cadre du financement projet. 
-    Autres fournitures (hors dépenses d'investissement immobilisées) =&gt; Fournitures ayant la caractéristique de ne pas être stockables : gaz, électricité, carburant… </t>
  </si>
  <si>
    <t>budget estimé (prorarat de Y/X)</t>
  </si>
  <si>
    <t>aide estimé (prorata de Y/X)</t>
  </si>
  <si>
    <t>assiette éligible estimée (prorarat de Y/X)</t>
  </si>
  <si>
    <t>durée du projet (X, en mois)</t>
  </si>
  <si>
    <t>estimation de la période d'éligibilité (Y, en mois)</t>
  </si>
  <si>
    <t>Commentaire OFB sur l'estimation du prorata (projet déposé après le démarrage etc…)</t>
  </si>
  <si>
    <t>Le montant des dépenses indiqué intègre ou non la TVA en fonction du statut fiscal du bénéficiaire.
La TVA peut être intégrée aux coûts supportés par le bénéficiaire uniquement si elle n'est pas récupérable auprès de l’État (c’est à dire si le bénéficiaire n’est pas assujetti à la TVA).
Si les coûts présentés intègrent de la TVA, une attestation de non récupération de la TVA doit être fournie.</t>
  </si>
  <si>
    <t>Pour les associations, le plan de compte utilisé dans le cerfa de demande de subvention est rappelé pour mémoire entre parenthèses dans les intitulés de rubrique.</t>
  </si>
  <si>
    <t>Rémunération du personnel permanent partiellement affecté au projet - salaire brut + charges</t>
  </si>
  <si>
    <t>Rémunération du personnel non-permanent directement recruté pour le projet- salaire brut + charges</t>
  </si>
  <si>
    <t>Subventions attribuées par le demandeur dans le cadre du Projet à d’autres entités à but non lucratif (en principe marginal).</t>
  </si>
  <si>
    <t>Si une dépense fait l’objet d’un amortissement comptable : prise en compte de l’usure des biens du demandeur acquis pour le Projet et inscrits à l’actif du bilan. Elle se calcule en fonction du prix d’achat et de sa durée d'utilisation et s’appuie sur le plan d’amortissement du bénéficiaire.</t>
  </si>
  <si>
    <t>Se référer aux articles 15 à 17 du programme d'intervention pour les couts éligibles
Les couts d'environnement figurent dans la rubrique "frais de gestion et frais de structure (dépenses indirectes)"
La durée d'activité sur le projet (en mois) doit être comprise dans la période d'éligibilité des dépenses</t>
  </si>
  <si>
    <t>La durée d'usage du matériel dans le cadre du projet ne peut pas excèder la durée du projet (correspondant à la période d'éligibilité des dépenses)</t>
  </si>
  <si>
    <t>Saisie de l'activité en mois</t>
  </si>
  <si>
    <t>Saisie de l'activité en jours</t>
  </si>
  <si>
    <t>Coût journalier</t>
  </si>
  <si>
    <t>Nombre de jour travaillé par an</t>
  </si>
  <si>
    <t>Nombre de jours affectés sur la durée total du projet</t>
  </si>
  <si>
    <t>Proportion du temps de l'agent consacré au projet, ce nombre de jour doit prendre en compte la mobilisation du temps de l'agent pour le projet, en jour</t>
  </si>
  <si>
    <t>Nom du bénéficiaire</t>
  </si>
  <si>
    <t>Coût total</t>
  </si>
  <si>
    <t>Motant des dépenses éligibles</t>
  </si>
  <si>
    <t>Fiche financière</t>
  </si>
  <si>
    <t>Taux d'aide OFB</t>
  </si>
  <si>
    <t>Synthèse du budget</t>
  </si>
  <si>
    <t>Conseil au remplissage de la fiche financière
d'une demande de subvention
(dépenses et recettes du projet)</t>
  </si>
  <si>
    <t>Lien vers le programme d'intervention OFB</t>
  </si>
  <si>
    <t>Déplacements, missions (625)</t>
  </si>
  <si>
    <t>Frais de déplacements ou de missions des salariés, volontaires et bénévoles : restaurant, hôtel, péage, indemnités kilométriques, etc. 
La prise en compte des frais de déplacement et mission dans les dépenses éligibles est limité à 5% des coûts direct totaux conformément à l'article 18 du programme d'intervention de l'OFB.
En cas de demande de dérogation à ce plafond, un argumentaire étayé doit être fourni dans la cellule commentaire correspondante.</t>
  </si>
  <si>
    <t>Autres dépenses diverses 
Services extérieurs (61 et 62)</t>
  </si>
  <si>
    <t>-    Locations =&gt; Charges liées à l’usage d’un bien pour le projet  dont le demandeur n’est pas propriétaire : local, véhicule loué à l’année. Il s’agit des loyers versés au titre des locations immobilières ou mobilières et des charges du contrat de location, telles que les taxes locatives et les impôts éventuellement remboursés au bailleur/propriétaire. 
-    Entretien et réparation =&gt; Par exemple : travaux d’entretien, comme la rénovation des peintures, ou de réparation d’un véhicule, les frais de blanchissage et de nettoyage des locaux, etc. 
-    Assurance =&gt; Primes des contrats « multirisques » contre incendie, vandalisme, dégâts des eaux, vol, tempête, etc. pour les bâtiments et les biens ; des contrats des véhicules nécessaires à l’activité ; de responsabilité civile au profit du personnel, des bénévoles ou des résidents pour réparer les dommages qu’ils causent. 
-    Documentation =&gt; Dépenses d’abonnement à des publications spécialisées ou achats d’ouvrages par exemple. Frais de colloques, séminaires, conférences. 
-    Rémunérations intermédiaires et honoraires =&gt; Honoraires ou indemnités versés à des tiers et pour lesquelles il n’y a pas versement de charges sociales. Sommes versées à des membres de professions libérales (avocats, experts comptables…) 
-   Publicité, publications, relations publiques (623) =&gt; Les dépenses liées aux moyens et opérations de communications utilisés pour faire connaître le projet : frais d’annonces, d’imprimés, d’insertion, de catalogues et de publications diverses. Frais engagés pour les colloques, séminaires, expositions, etc. 
-    Frais postaux et de télécommunications. 
-    Services bancaires =&gt; Charges de rémunération d’un service bancaire telles que les frais sur l’émission d’un emprunt. Les intérêts payés sur un crédit sont des charges financières, et n’entrent pas dans cette catégorie.  (En principe non concerné et non-éligible pour les financements sur projet alloués par l'OFB)
-    Divers – Cotisations =&gt; Cotisations versées, acquittées et liées à l’activité ; par exemple à un syndicat professionnel. 
-    etc.</t>
  </si>
  <si>
    <t>Autres dépenses de fonctionnement (63  - 66 - 67 - 69)</t>
  </si>
  <si>
    <t>-   63 – Impôts et taxes =&gt; par exemple : taxe d’habitation (pour les seuls locaux non accessibles « au public ») ; Taxe foncière sur les biens possédés par le demandeur (UNIQUEMENT pour ce qui concerne directement le projet)
-   65 – Autres charges directes de gestion courante  =&gt; Redevance pour concession brevets; pertes sur créances irrécouvrables (subventions acquises annulées, factures clients impayées), 
-   66 – Charges financières =&gt; Les intérêts d’emprunt pour le Projet. Cela inclut également les pénalités de retard dans le paiement des échéances d’un crédit le cas échéant. (En principe non concerné et non-éligible pour les financements sur projet alloués par l'OFB). 
-   67 – Charges exceptionnelles
-   68 – Provisions et engagements à réaliser sur ressources affectées =&gt; Report en fonds dédiés : partie des ressources affectées reçues au cours de l’exercice et non utilisées en fin d’exercice.
-   69 – Impôts sur les bénéfices (IS) ; Participation des salariés =&gt; Impôt sur les bénéfices pour les demandeurs qui y sont soumis, y compris au taux réduit. Participation des salariés aux résultats (En principe non concerné et non-éligible pour les financements sur projet alloués par l'OFB)
 -   etc.</t>
  </si>
  <si>
    <t>Somme des 3 rubriques suivantes</t>
  </si>
  <si>
    <r>
      <t xml:space="preserve">Rémunération principale brute des personnels, indemnités pour heures supplémentaires, congés payés, primes, indemnités et avantages divers + Cotisations sociales versées par le demandeur en tant qu’employeur à l’URSSAF, aux mutuelles, aux caisses de retraites, à Pôle Emploi et aux autres organismes sociaux.
</t>
    </r>
    <r>
      <rPr>
        <b/>
        <sz val="10"/>
        <rFont val="Calibri"/>
        <family val="2"/>
        <scheme val="minor"/>
      </rPr>
      <t>Renseignement automatique depuis le détail fourni plus bas.</t>
    </r>
  </si>
  <si>
    <r>
      <t xml:space="preserve">TOTAL DES CHARGES INDIRECTES
</t>
    </r>
    <r>
      <rPr>
        <sz val="10"/>
        <rFont val="Calibri"/>
        <family val="2"/>
        <scheme val="minor"/>
      </rPr>
      <t>(65)</t>
    </r>
  </si>
  <si>
    <t>Les frais de gestion et de structure recouvrent les dépenses qui ne sont pas déjà comptabilisées dans les dépenses directes de l’action ou du projet (par exemple : dépenses forfaitisées recouvrant des coûts d’environnement du personnel tel que loyers, abonnements fluides).
Elles sont éligibles dans la limite d’un plafond fixé à 15 % des dépenses des dépenses directes éligibles (le cas échéant augmentées du montant du bénévolat valorisé pour les associations), ou 15% des couts directs totaux pour les établissements publics nationaux.
Les "autres charges de gestion courante" des associations s'inscrivent ici.</t>
  </si>
  <si>
    <r>
      <t xml:space="preserve">II - CONTRIBUTIONS VOLONTAIRES EN NATURE MOBILISEES SUR LE PROJET
</t>
    </r>
    <r>
      <rPr>
        <b/>
        <sz val="14"/>
        <rFont val="Calibri"/>
        <family val="2"/>
        <scheme val="minor"/>
      </rPr>
      <t>(pour mémoire et exclusivement pour les associations remplissant les conditions)</t>
    </r>
  </si>
  <si>
    <t>Vente de produits finis, de marchandises, prestations de services (70)</t>
  </si>
  <si>
    <t xml:space="preserve">Marchandises stockées ou non, revendues en l’état par le demandeur sur le Projet. Exemple : vente d’articles aux couleurs / au profit du Projet (T-shirts, maillots, cabas, etc.) </t>
  </si>
  <si>
    <t>Dotations et produits de tarification (73)</t>
  </si>
  <si>
    <t>Subventions (74)</t>
  </si>
  <si>
    <t>Somme des 12 rubriques suivantes</t>
  </si>
  <si>
    <t>-   dont Office français de la biodiversité (OFB)</t>
  </si>
  <si>
    <t>Montant de l'aide sollicitée auprès de l'OFB</t>
  </si>
  <si>
    <t>-    Etat : MTECT (adm. centrale ou DREAL)</t>
  </si>
  <si>
    <t>Ministère en charge de l'environnement (administration centrale ou décentralisée - DREAL).
Détailler les financements sollicités</t>
  </si>
  <si>
    <t>-    dont Etat : détailler le(s) ministère(s), directions ou services déconcentrés sollicités.</t>
  </si>
  <si>
    <t>Autre que le ministère en charge de l'environnement.
Détailler les financements sollicités</t>
  </si>
  <si>
    <t>-    dont Etablissements publics nationaux (EPA, EPIC, EPST, EPSCP, etc.) et GIP: détailler les établissements sollicités</t>
  </si>
  <si>
    <r>
      <t xml:space="preserve">Détailler les financements sollicités.
</t>
    </r>
    <r>
      <rPr>
        <b/>
        <sz val="10"/>
        <rFont val="Calibri"/>
        <family val="2"/>
        <scheme val="minor"/>
      </rPr>
      <t>Les financements des agences de l'eau ne sont pas cumulables avec ceux de l'OFB</t>
    </r>
  </si>
  <si>
    <t>-    dont Conseils Régionaux</t>
  </si>
  <si>
    <t>Détailler les financements sollicités</t>
  </si>
  <si>
    <t>-    dont Conseils Départementaux</t>
  </si>
  <si>
    <t>-    dont Communes et groupements de communes (communautés de communes ou d’agglomérations): détailler les financements sollicités</t>
  </si>
  <si>
    <t>-    dont Etablissements publics locaux (détailler les financements sollicités</t>
  </si>
  <si>
    <t>-    dont Autres concours publics</t>
  </si>
  <si>
    <t>Organismes sociaux (Caf, etc. détailler) 
Agence de services et de paiement (emplois aidés)
Détailler les financements sollicités</t>
  </si>
  <si>
    <t>-    dont Fonds européens (FSE, FEDER, LIFE, FEADER, HORIZON, etc)</t>
  </si>
  <si>
    <t>-    dont Aides privées (fondation, entreprise)</t>
  </si>
  <si>
    <t>Autres produits de gestion courante (75)</t>
  </si>
  <si>
    <t>Somme des 2 rubriques suivantes</t>
  </si>
  <si>
    <t>-    dont Cotisations et autre autofinancement (756)</t>
  </si>
  <si>
    <t>Dont le personnel permanent des établissements publics</t>
  </si>
  <si>
    <t>-    dont Dons manuels - Mécénat (758)</t>
  </si>
  <si>
    <r>
      <t xml:space="preserve">IV DETAIL DES COUTS DE PERSONNEL AFFECTES AU PROJET
</t>
    </r>
    <r>
      <rPr>
        <b/>
        <sz val="14"/>
        <rFont val="Calibri"/>
        <family val="2"/>
        <scheme val="minor"/>
      </rPr>
      <t>(personnel permanent et non permanent)</t>
    </r>
  </si>
  <si>
    <r>
      <t xml:space="preserve">Ces coûts peuvent s'indiquer en </t>
    </r>
    <r>
      <rPr>
        <b/>
        <sz val="10"/>
        <rFont val="Calibri"/>
        <family val="2"/>
        <scheme val="minor"/>
      </rPr>
      <t>mois</t>
    </r>
    <r>
      <rPr>
        <sz val="10"/>
        <rFont val="Calibri"/>
        <family val="2"/>
        <scheme val="minor"/>
      </rPr>
      <t xml:space="preserve"> ou en </t>
    </r>
    <r>
      <rPr>
        <b/>
        <sz val="10"/>
        <rFont val="Calibri"/>
        <family val="2"/>
        <scheme val="minor"/>
      </rPr>
      <t>jours</t>
    </r>
    <r>
      <rPr>
        <sz val="10"/>
        <rFont val="Calibri"/>
        <family val="2"/>
        <scheme val="minor"/>
      </rPr>
      <t>.
L'ensemble des champs requis doit être renseigné.</t>
    </r>
  </si>
  <si>
    <t>Rémunération annuelle
ou
coût journalier</t>
  </si>
  <si>
    <r>
      <t xml:space="preserve">Les dépenses de personnel retenues sont la part des salaires et charges salariales et patronales (y compris les éventuels impôts et taxes directement proportionnels aux salaires versés) des salariés intervenant directement dans la réalisation du projet ou du programme d’actions, ainsi que les autres avantages liés à l’emploi, sous réserve qu’ils soient rendus obligatoires par la loi ou les règlements et dans la limite de la seule part prise en charge par l’employeur (comme par exemple la participation de l’employeur aux frais de transport public, la participation de l’employeur à la complémentaire santé).
Les dépenses de personnel ainsi retenues </t>
    </r>
    <r>
      <rPr>
        <b/>
        <sz val="10"/>
        <rFont val="Calibri"/>
        <family val="2"/>
        <scheme val="minor"/>
      </rPr>
      <t>n’incluent pas les coûts d’environnement</t>
    </r>
    <r>
      <rPr>
        <sz val="10"/>
        <rFont val="Calibri"/>
        <family val="2"/>
        <scheme val="minor"/>
      </rPr>
      <t xml:space="preserve">, relevant des dépenses indirectes (cf. Article 24).
L’évaluation de ces dépenses peut être basée sur le coût direct réel, ou sur un coût standard moyen défini dans le cadre d’une comptabilité analytique contrôlable, sous réserve que le coût salarial ainsi appliqué au personnel mobilisé ne s’écarte pas de plus de 10 % du coût réel direct calculé sur la base de la rémunération individuelle de chacune des salariés intervenant directement dans la réalisation du projet ou du programme d’actions.
</t>
    </r>
  </si>
  <si>
    <t>Montant de la dépense de personnel par ETPT (c’est-à-dire pour l'emploi à temps plein sur 12 mois).
Les coûts d'envirronnement sont exclus (et à comptabiliser dans les charges indirectes)</t>
  </si>
  <si>
    <t>Quotité de temps de travail</t>
  </si>
  <si>
    <t>Proportion du temps de l'agent consacré au projet.
Cette proportion doit prendre en compte la mobilisation du temps de l'agent pour le projet (complet/partiel).
Par exemple: 
   - pour un agent travaillant à temps plein sur le projet =&gt; 1
   - pour un agent travaillant à 80% sur le projet =&gt; 0,8
   - pour un agent travaillant à mi-temps plein sur le projet =&gt; 0,5</t>
  </si>
  <si>
    <t>Les coûts d'envirronnement sont exclus (et à comptabiliser dans les charges indirectes)</t>
  </si>
  <si>
    <t>Nombre de jour de travail annuel au sein de la structure</t>
  </si>
  <si>
    <r>
      <t xml:space="preserve">VI - Détail des dépenses d'investissement
</t>
    </r>
    <r>
      <rPr>
        <b/>
        <sz val="14"/>
        <rFont val="Calibri"/>
        <family val="2"/>
        <scheme val="minor"/>
      </rPr>
      <t>(acquisition de biens et d'équipements immobilisés)</t>
    </r>
  </si>
  <si>
    <t>Nom du projet :</t>
  </si>
  <si>
    <t>Demandeur 2 :</t>
  </si>
  <si>
    <t>Demandeur 3 :</t>
  </si>
  <si>
    <t>Demandeur 4 :</t>
  </si>
  <si>
    <t>Demandeur 5 :</t>
  </si>
  <si>
    <t>Début :</t>
  </si>
  <si>
    <t>Fin :</t>
  </si>
  <si>
    <t>Dates de réalisation du projet :</t>
  </si>
  <si>
    <t>Montant  d'aide demandé à l'OFB</t>
  </si>
  <si>
    <t>Taux d'aide demandé à l'OFB</t>
  </si>
  <si>
    <t>Montant  d'aide octroyé par OFB</t>
  </si>
  <si>
    <t>Taux d'aide octroyé par l'OFB</t>
  </si>
  <si>
    <t>Acquisition de petits matériels et fournitures</t>
  </si>
  <si>
    <t>Autres dépenses diverses - à préciser</t>
  </si>
  <si>
    <t>Charges de personnel</t>
  </si>
  <si>
    <t>- dont rémunération des personnels permanent partiellement affecté au projet - salaire brut + charges</t>
  </si>
  <si>
    <t>- dont rémunération des personnels non-permanent spécialement recruté et/ou totalement ou partiellement affecté au projet - salaire brut + charges</t>
  </si>
  <si>
    <t>- dont autres charges de personnel</t>
  </si>
  <si>
    <t>Vérification de l'équilibre financier du projet</t>
  </si>
  <si>
    <t>Temps de bénévole valorisé*</t>
  </si>
  <si>
    <t>* Pour mémoire et exclusivement pour les associations remplissant les conditions - voir art. 19 et 20 du programme d'intervention de l'OFB</t>
  </si>
  <si>
    <t>RESSOURCES (en €)</t>
  </si>
  <si>
    <t xml:space="preserve"> - dont Office français de la biodiversité (OFB)</t>
  </si>
  <si>
    <t xml:space="preserve"> - dont Etat : MTECT (adm. centrale ou DREAL)</t>
  </si>
  <si>
    <t xml:space="preserve"> - dont Etat autres ministères : détailler le(s) ministère(s), directions ou services déconcentrés sollicités</t>
  </si>
  <si>
    <t xml:space="preserve"> - dont Etablissements publics nationaux (EPA, EPIC, EPST, EPSCP, etc.) et GIP.</t>
  </si>
  <si>
    <r>
      <t xml:space="preserve">Détailler les financements sollicités.
</t>
    </r>
    <r>
      <rPr>
        <b/>
        <sz val="11"/>
        <rFont val="Calibri"/>
        <family val="2"/>
        <scheme val="minor"/>
      </rPr>
      <t>Les financements des agences de l'eau ne sont pas cumulables avec ceux de l'OFB</t>
    </r>
  </si>
  <si>
    <t xml:space="preserve"> - dont Conseils régionaux</t>
  </si>
  <si>
    <t xml:space="preserve"> - dont Conseils départementaux</t>
  </si>
  <si>
    <t xml:space="preserve"> - dont Communes et groupements de communes (communautés de communes ou d’agglomérations)</t>
  </si>
  <si>
    <t xml:space="preserve"> - dont Etablissements publics locaux</t>
  </si>
  <si>
    <t xml:space="preserve"> - dont Fonds européens (FSE, FEDER, LIFE, FEADER, HORIZON, etc). </t>
  </si>
  <si>
    <t xml:space="preserve"> - dont Autres concours publics</t>
  </si>
  <si>
    <t xml:space="preserve"> - dont Aides privées (fondation, entreprise)</t>
  </si>
  <si>
    <t xml:space="preserve"> - dont Cotisations et autre autofinancement (756)</t>
  </si>
  <si>
    <t xml:space="preserve"> - dont Dons manuels - Mécénat (758)</t>
  </si>
  <si>
    <t xml:space="preserve">Dont montant des aide publiques </t>
  </si>
  <si>
    <t xml:space="preserve">soit </t>
  </si>
  <si>
    <t>du coût total du projet</t>
  </si>
  <si>
    <t>Le temps agent mobilisé est indiqué en</t>
  </si>
  <si>
    <t>jours</t>
  </si>
  <si>
    <t>Estimation Dépense éligible
(RESERVÉ OFB)</t>
  </si>
  <si>
    <t>rémunération plafonnée
(RESERVÉ OFB)</t>
  </si>
  <si>
    <t>V - Détail des dépenses d'investissement (acquisition de biens et d'équipements immobilisés)</t>
  </si>
  <si>
    <t>Coût prévisionnel d'acquisition (en €)</t>
  </si>
  <si>
    <t>Durée d'amortissement du bien ou de l'équipement (en année)</t>
  </si>
  <si>
    <t>Evaluation du coût d'amortissement sur le projet (en €)</t>
  </si>
  <si>
    <t>Paramétrage à ajuster si nécessaire</t>
  </si>
  <si>
    <t>Cellule calculée</t>
  </si>
  <si>
    <t>Cellule à renseigner</t>
  </si>
  <si>
    <t>B - Détermination des dépenses éligibles à une aide de l'OFB</t>
  </si>
  <si>
    <t>Dépenses directes (€)</t>
  </si>
  <si>
    <t>Montant éligible</t>
  </si>
  <si>
    <t>% dépenses directes totales</t>
  </si>
  <si>
    <t>Charges indirectes (€)</t>
  </si>
  <si>
    <t>Dépenses éligibles (€)</t>
  </si>
  <si>
    <t>Taux d'aide demandé à l'OFB/assiette éligible</t>
  </si>
  <si>
    <t>Contributions volontaires prises en compte</t>
  </si>
  <si>
    <t>C - Aide octroyée</t>
  </si>
  <si>
    <t>L'aide attribuée par l'OFB est de</t>
  </si>
  <si>
    <t xml:space="preserve">soit un taux d'aide / assiette éligible de </t>
  </si>
  <si>
    <t xml:space="preserve">Commentaire OFB </t>
  </si>
  <si>
    <t>Outils d'aide au calcul de l'aide attribuée</t>
  </si>
  <si>
    <t>C1 - Calcul de l'aide plafond en fonction du taux d'aide/assiette éligible indiqué ci après</t>
  </si>
  <si>
    <t>montant de l'aide</t>
  </si>
  <si>
    <t>C2 - estimation du prorata temporis (projet déposé après le démarrage etc…)</t>
  </si>
  <si>
    <t xml:space="preserve">A - Paramétrage des plafonds de financement par l'OFB </t>
  </si>
  <si>
    <t>Pramétrage de la prise en compte du personnel permanent</t>
  </si>
  <si>
    <t>Paramétrage du plafond des dépenses de déplacements et missions</t>
  </si>
  <si>
    <t>Subventions données éligibles</t>
  </si>
  <si>
    <t>II - DEPENSES ELIGIBLES</t>
  </si>
  <si>
    <t>Dépenses d'investissement (dépenses d'équipement immobilisées - uniquement amortissement)</t>
  </si>
  <si>
    <t>CHARGES INDIRECTES REPARTIES AFFECTÉES AU PROJET (FRAIS DE GESTION ET DE STRUCTURE) (en €)</t>
  </si>
  <si>
    <t>Aide attribuée par l'OFB</t>
  </si>
  <si>
    <t>Taux d'aide /dépenses éligibles</t>
  </si>
  <si>
    <t>Éléments de l'annexe financière de la convention</t>
  </si>
  <si>
    <t>I - DÉPENSES DU PROJET</t>
  </si>
  <si>
    <t>TOTAL GENERAL DES CHARGES - DÉPENSES</t>
  </si>
  <si>
    <t>Contributions volontaires en nature mobilisées sur le projet (valorisation en €)</t>
  </si>
  <si>
    <t>Vente de produits finis, de marchandises, prestations de services</t>
  </si>
  <si>
    <t>Dotations et produits de tarification</t>
  </si>
  <si>
    <t xml:space="preserve">Subventions reçues/sollicitées </t>
  </si>
  <si>
    <t xml:space="preserve"> - dont Etablissements publics nationaux (EPA, EPIC, EPST, EPSCP, etc.) et GIP</t>
  </si>
  <si>
    <t xml:space="preserve"> - dont Fonds européens (FSE, FEDER, LIFE, FEADER, HORIZON, etc).</t>
  </si>
  <si>
    <t>Autres produits de gestion courante</t>
  </si>
  <si>
    <t xml:space="preserve"> - dont Cotisations et autre autofinancement</t>
  </si>
  <si>
    <t xml:space="preserve"> - dont Dons manuels - Mécénat</t>
  </si>
  <si>
    <t>Autres recettes</t>
  </si>
  <si>
    <t>Montant  de
l'aide OFB</t>
  </si>
  <si>
    <t>IV - SYNTHESE</t>
  </si>
  <si>
    <t xml:space="preserve">Échéancier </t>
  </si>
  <si>
    <t>Dates de réalisation du projet</t>
  </si>
  <si>
    <t>durée</t>
  </si>
  <si>
    <t xml:space="preserve"> mois</t>
  </si>
  <si>
    <t>échéance de rendu des justificatifs finaux</t>
  </si>
  <si>
    <t>Nombre de versements</t>
  </si>
  <si>
    <t>échéance</t>
  </si>
  <si>
    <t>%</t>
  </si>
  <si>
    <t>montant</t>
  </si>
  <si>
    <t xml:space="preserve">Par défaut, </t>
  </si>
  <si>
    <t>Le détail du budget, notamment par partenaire figure dans le dossier déposé.</t>
  </si>
  <si>
    <t>Détailler les financements sollicités - ministère(s), directions ou services déconcentrés sollicités</t>
  </si>
  <si>
    <t xml:space="preserve"> - dont Etat autres ministères</t>
  </si>
  <si>
    <t>Montant des dépenses éligibles</t>
  </si>
  <si>
    <t>Préciez ici. (hors dépenses d'investissement à renseigner dans les amortissements)</t>
  </si>
  <si>
    <t>Dépenses d'amortissement des investissements (dépenses d'équipement immobilisées - uniquement amortissement) (68)</t>
  </si>
  <si>
    <t>V2.1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</si>
</sst>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 _€_-;\-* #,##0.00\ _€_-;_-* &quot;-&quot;??\ _€_-;_-@_-"/>
    <numFmt numFmtId="164" formatCode="_-* #,##0.00,_€_-;\-* #,##0.00,_€_-;_-* \-??\ _€_-;_-@_-"/>
    <numFmt numFmtId="165" formatCode="_-* #,##0.00\ [$€-40C]_-;\-* #,##0.00\ [$€-40C]_-;_-* &quot;-&quot;??\ [$€-40C]_-;_-@_-"/>
  </numFmts>
  <fonts count="56"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u/>
      <sz val="11"/>
      <color theme="10"/>
      <name val="Calibri"/>
      <family val="2"/>
      <scheme val="minor"/>
    </font>
    <font>
      <b/>
      <sz val="10"/>
      <color theme="0"/>
      <name val="Calibri"/>
      <family val="2"/>
      <scheme val="minor"/>
    </font>
    <font>
      <b/>
      <i/>
      <sz val="11"/>
      <name val="Calibri"/>
      <family val="2"/>
      <scheme val="minor"/>
    </font>
    <font>
      <sz val="10"/>
      <color theme="1"/>
      <name val="Calibri"/>
      <family val="2"/>
      <scheme val="minor"/>
    </font>
    <font>
      <b/>
      <i/>
      <sz val="10"/>
      <color rgb="FF000080"/>
      <name val="Calibri"/>
      <family val="2"/>
      <scheme val="minor"/>
    </font>
    <font>
      <b/>
      <sz val="10"/>
      <color rgb="FF000066"/>
      <name val="Calibri"/>
      <family val="2"/>
      <scheme val="minor"/>
    </font>
    <font>
      <b/>
      <sz val="10"/>
      <name val="Calibri"/>
      <family val="2"/>
      <scheme val="minor"/>
    </font>
    <font>
      <sz val="10"/>
      <name val="Calibri"/>
      <family val="2"/>
      <scheme val="minor"/>
    </font>
    <font>
      <b/>
      <sz val="14"/>
      <color theme="1"/>
      <name val="Calibri"/>
      <family val="2"/>
      <scheme val="minor"/>
    </font>
    <font>
      <sz val="10"/>
      <color theme="0"/>
      <name val="Calibri"/>
      <family val="2"/>
      <scheme val="minor"/>
    </font>
    <font>
      <b/>
      <u/>
      <sz val="14"/>
      <color theme="1"/>
      <name val="Calibri"/>
      <family val="2"/>
      <scheme val="minor"/>
    </font>
    <font>
      <sz val="11"/>
      <color theme="0" tint="-0.499984740745262"/>
      <name val="Calibri"/>
      <family val="2"/>
      <scheme val="minor"/>
    </font>
    <font>
      <sz val="10"/>
      <name val="Arial"/>
      <family val="2"/>
    </font>
    <font>
      <sz val="11"/>
      <color rgb="FF000000"/>
      <name val="Calibri"/>
      <family val="2"/>
      <charset val="1"/>
    </font>
    <font>
      <b/>
      <i/>
      <sz val="11"/>
      <color theme="1"/>
      <name val="Calibri"/>
      <family val="2"/>
      <scheme val="minor"/>
    </font>
    <font>
      <i/>
      <sz val="11"/>
      <color theme="1"/>
      <name val="Calibri"/>
      <family val="2"/>
      <scheme val="minor"/>
    </font>
    <font>
      <sz val="8"/>
      <color theme="1"/>
      <name val="Calibri"/>
      <family val="2"/>
      <scheme val="minor"/>
    </font>
    <font>
      <sz val="8"/>
      <name val="Calibri"/>
      <family val="2"/>
      <scheme val="minor"/>
    </font>
    <font>
      <sz val="10"/>
      <color rgb="FFFF0000"/>
      <name val="Calibri"/>
      <family val="2"/>
      <scheme val="minor"/>
    </font>
    <font>
      <i/>
      <sz val="11"/>
      <color theme="0" tint="-0.499984740745262"/>
      <name val="Calibri"/>
      <family val="2"/>
      <scheme val="minor"/>
    </font>
    <font>
      <b/>
      <sz val="11"/>
      <name val="Calibri"/>
      <family val="2"/>
      <scheme val="minor"/>
    </font>
    <font>
      <sz val="11"/>
      <name val="Calibri"/>
      <family val="2"/>
      <scheme val="minor"/>
    </font>
    <font>
      <i/>
      <sz val="10"/>
      <color theme="1"/>
      <name val="Calibri"/>
      <family val="2"/>
      <scheme val="minor"/>
    </font>
    <font>
      <b/>
      <sz val="10"/>
      <color theme="1"/>
      <name val="Calibri"/>
      <family val="2"/>
      <scheme val="minor"/>
    </font>
    <font>
      <b/>
      <sz val="9"/>
      <name val="Calibri"/>
      <family val="2"/>
      <scheme val="minor"/>
    </font>
    <font>
      <b/>
      <u/>
      <sz val="8"/>
      <name val="Calibri"/>
      <family val="2"/>
      <scheme val="minor"/>
    </font>
    <font>
      <b/>
      <sz val="8"/>
      <name val="Calibri"/>
      <family val="2"/>
      <scheme val="minor"/>
    </font>
    <font>
      <sz val="9"/>
      <color theme="1"/>
      <name val="Calibri"/>
      <family val="2"/>
      <scheme val="minor"/>
    </font>
    <font>
      <b/>
      <sz val="20"/>
      <color theme="0" tint="-0.499984740745262"/>
      <name val="Calibri"/>
      <family val="2"/>
      <scheme val="minor"/>
    </font>
    <font>
      <b/>
      <sz val="10"/>
      <color rgb="FFFF0000"/>
      <name val="Calibri"/>
      <family val="2"/>
      <scheme val="minor"/>
    </font>
    <font>
      <b/>
      <sz val="9"/>
      <color theme="1"/>
      <name val="Calibri"/>
      <family val="2"/>
      <scheme val="minor"/>
    </font>
    <font>
      <b/>
      <sz val="11"/>
      <color rgb="FFFF0000"/>
      <name val="Calibri"/>
      <family val="2"/>
      <scheme val="minor"/>
    </font>
    <font>
      <b/>
      <sz val="20"/>
      <name val="Calibri"/>
      <family val="2"/>
      <scheme val="minor"/>
    </font>
    <font>
      <b/>
      <sz val="14"/>
      <name val="Calibri"/>
      <family val="2"/>
      <scheme val="minor"/>
    </font>
    <font>
      <b/>
      <sz val="16"/>
      <color rgb="FF000066"/>
      <name val="Calibri"/>
      <family val="2"/>
      <scheme val="minor"/>
    </font>
    <font>
      <b/>
      <sz val="11"/>
      <color rgb="FF000066"/>
      <name val="Calibri"/>
      <family val="2"/>
      <scheme val="minor"/>
    </font>
    <font>
      <i/>
      <sz val="10"/>
      <name val="Calibri"/>
      <family val="2"/>
      <scheme val="minor"/>
    </font>
    <font>
      <b/>
      <i/>
      <sz val="10"/>
      <name val="Calibri"/>
      <family val="2"/>
      <scheme val="minor"/>
    </font>
    <font>
      <i/>
      <sz val="11"/>
      <name val="Calibri"/>
      <family val="2"/>
      <scheme val="minor"/>
    </font>
    <font>
      <b/>
      <u/>
      <sz val="14"/>
      <name val="Calibri"/>
      <family val="2"/>
      <scheme val="minor"/>
    </font>
    <font>
      <b/>
      <sz val="16"/>
      <color theme="1"/>
      <name val="Calibri"/>
      <family val="2"/>
      <scheme val="minor"/>
    </font>
    <font>
      <b/>
      <sz val="8"/>
      <color theme="1"/>
      <name val="Calibri"/>
      <family val="2"/>
      <scheme val="minor"/>
    </font>
    <font>
      <sz val="11"/>
      <color theme="0" tint="-0.34998626667073579"/>
      <name val="Calibri"/>
      <family val="2"/>
      <scheme val="minor"/>
    </font>
    <font>
      <b/>
      <sz val="11"/>
      <color theme="0" tint="-0.499984740745262"/>
      <name val="Calibri"/>
      <family val="2"/>
      <scheme val="minor"/>
    </font>
    <font>
      <b/>
      <i/>
      <sz val="11"/>
      <color rgb="FF000080"/>
      <name val="Calibri"/>
      <family val="2"/>
      <scheme val="minor"/>
    </font>
    <font>
      <b/>
      <sz val="20"/>
      <color theme="1"/>
      <name val="Calibri"/>
      <family val="2"/>
      <scheme val="minor"/>
    </font>
    <font>
      <b/>
      <i/>
      <sz val="11"/>
      <color rgb="FFFF0000"/>
      <name val="Calibri"/>
      <family val="2"/>
      <scheme val="minor"/>
    </font>
    <font>
      <b/>
      <i/>
      <sz val="10"/>
      <color theme="1"/>
      <name val="Calibri"/>
      <family val="2"/>
      <scheme val="minor"/>
    </font>
    <font>
      <b/>
      <sz val="11"/>
      <color theme="1"/>
      <name val="Marianne"/>
      <family val="3"/>
    </font>
    <font>
      <b/>
      <u/>
      <sz val="10"/>
      <color theme="1"/>
      <name val="Calibri"/>
      <family val="2"/>
      <scheme val="minor"/>
    </font>
    <font>
      <sz val="10"/>
      <color theme="0" tint="-0.34998626667073579"/>
      <name val="Calibri"/>
      <family val="2"/>
      <scheme val="minor"/>
    </font>
  </fonts>
  <fills count="15">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EDF1F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double">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right style="thin">
        <color indexed="64"/>
      </right>
      <top/>
      <bottom/>
      <diagonal/>
    </border>
    <border>
      <left/>
      <right/>
      <top style="hair">
        <color indexed="64"/>
      </top>
      <bottom style="hair">
        <color indexed="64"/>
      </bottom>
      <diagonal/>
    </border>
    <border>
      <left/>
      <right/>
      <top/>
      <bottom style="hair">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thin">
        <color indexed="64"/>
      </top>
      <bottom/>
      <diagonal/>
    </border>
    <border>
      <left style="hair">
        <color indexed="64"/>
      </left>
      <right style="hair">
        <color indexed="64"/>
      </right>
      <top style="hair">
        <color indexed="64"/>
      </top>
      <bottom/>
      <diagonal/>
    </border>
  </borders>
  <cellStyleXfs count="11">
    <xf numFmtId="0" fontId="0" fillId="0" borderId="0"/>
    <xf numFmtId="43"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0" fontId="18" fillId="0" borderId="0"/>
    <xf numFmtId="44" fontId="17" fillId="0" borderId="0" applyBorder="0" applyAlignment="0" applyProtection="0"/>
    <xf numFmtId="43" fontId="18" fillId="0" borderId="0" applyFont="0" applyFill="0" applyBorder="0" applyAlignment="0" applyProtection="0"/>
    <xf numFmtId="9" fontId="17" fillId="0" borderId="0" applyBorder="0" applyAlignment="0" applyProtection="0"/>
    <xf numFmtId="9" fontId="18" fillId="0" borderId="0" applyFont="0" applyFill="0" applyBorder="0" applyAlignment="0" applyProtection="0"/>
    <xf numFmtId="164" fontId="18" fillId="0" borderId="0" applyBorder="0" applyProtection="0"/>
    <xf numFmtId="44" fontId="2" fillId="0" borderId="0" applyFont="0" applyFill="0" applyBorder="0" applyAlignment="0" applyProtection="0"/>
  </cellStyleXfs>
  <cellXfs count="572">
    <xf numFmtId="0" fontId="0" fillId="0" borderId="0" xfId="0"/>
    <xf numFmtId="0" fontId="0" fillId="0" borderId="0" xfId="0" applyFill="1"/>
    <xf numFmtId="0" fontId="0" fillId="0" borderId="0" xfId="0" applyFill="1" applyBorder="1"/>
    <xf numFmtId="0" fontId="0" fillId="0" borderId="0" xfId="0" applyFont="1"/>
    <xf numFmtId="0" fontId="8" fillId="0" borderId="0" xfId="0" applyFont="1"/>
    <xf numFmtId="0" fontId="8" fillId="0" borderId="0" xfId="0" applyFont="1" applyFill="1" applyBorder="1"/>
    <xf numFmtId="0" fontId="6" fillId="0" borderId="0" xfId="0" applyFont="1" applyFill="1" applyBorder="1" applyAlignment="1">
      <alignment horizontal="left" vertical="center" wrapText="1"/>
    </xf>
    <xf numFmtId="4" fontId="6" fillId="0" borderId="0" xfId="0" applyNumberFormat="1" applyFont="1" applyFill="1" applyBorder="1" applyAlignment="1">
      <alignment horizontal="center"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0" fillId="0" borderId="0" xfId="0" applyAlignment="1">
      <alignment vertical="center"/>
    </xf>
    <xf numFmtId="0" fontId="20" fillId="0" borderId="0" xfId="0" applyFont="1"/>
    <xf numFmtId="0" fontId="23" fillId="0" borderId="0" xfId="0" applyFont="1" applyAlignment="1"/>
    <xf numFmtId="0" fontId="12" fillId="0" borderId="0" xfId="0" applyFont="1" applyAlignment="1"/>
    <xf numFmtId="0" fontId="15" fillId="0" borderId="0" xfId="0" applyFont="1" applyAlignment="1">
      <alignment vertical="center"/>
    </xf>
    <xf numFmtId="0" fontId="25" fillId="2" borderId="35"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8" fillId="0" borderId="0" xfId="0" applyFont="1" applyBorder="1"/>
    <xf numFmtId="0" fontId="25" fillId="0" borderId="0" xfId="0" applyFont="1" applyFill="1" applyBorder="1" applyAlignment="1">
      <alignment horizontal="center" vertical="center" wrapText="1"/>
    </xf>
    <xf numFmtId="0" fontId="7" fillId="2" borderId="35" xfId="0" applyFont="1" applyFill="1" applyBorder="1" applyAlignment="1">
      <alignment vertical="center" wrapText="1"/>
    </xf>
    <xf numFmtId="0" fontId="7" fillId="2" borderId="5" xfId="0" applyFont="1" applyFill="1" applyBorder="1" applyAlignment="1">
      <alignment vertical="center" wrapText="1"/>
    </xf>
    <xf numFmtId="0" fontId="7" fillId="2" borderId="7" xfId="0" applyFont="1" applyFill="1" applyBorder="1" applyAlignment="1">
      <alignment horizontal="center" vertical="center" wrapText="1"/>
    </xf>
    <xf numFmtId="0" fontId="22" fillId="0" borderId="9" xfId="0" applyFont="1" applyBorder="1" applyAlignment="1">
      <alignment horizontal="center" vertical="center" wrapText="1"/>
    </xf>
    <xf numFmtId="0" fontId="22" fillId="0" borderId="12" xfId="0" applyFont="1" applyBorder="1" applyAlignment="1">
      <alignment horizontal="center" vertical="center" wrapText="1"/>
    </xf>
    <xf numFmtId="0" fontId="7" fillId="2" borderId="31" xfId="0" applyFont="1" applyFill="1" applyBorder="1" applyAlignment="1">
      <alignment horizontal="center" vertical="center" wrapText="1"/>
    </xf>
    <xf numFmtId="4" fontId="1" fillId="0" borderId="0" xfId="0" applyNumberFormat="1" applyFont="1" applyFill="1" applyBorder="1"/>
    <xf numFmtId="0" fontId="29" fillId="2" borderId="15" xfId="0" applyFont="1" applyFill="1" applyBorder="1" applyAlignment="1">
      <alignment horizontal="center" vertical="center" wrapText="1"/>
    </xf>
    <xf numFmtId="0" fontId="32" fillId="0" borderId="0" xfId="0" applyFont="1"/>
    <xf numFmtId="0" fontId="7" fillId="2" borderId="13" xfId="0" applyFont="1" applyFill="1" applyBorder="1" applyAlignment="1">
      <alignment vertical="center"/>
    </xf>
    <xf numFmtId="0" fontId="7" fillId="2" borderId="4" xfId="0" applyFont="1" applyFill="1" applyBorder="1" applyAlignment="1">
      <alignment vertical="center"/>
    </xf>
    <xf numFmtId="0" fontId="7" fillId="2" borderId="14" xfId="0" applyFont="1" applyFill="1" applyBorder="1" applyAlignment="1">
      <alignment vertical="center"/>
    </xf>
    <xf numFmtId="0" fontId="11" fillId="0" borderId="0"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11" fillId="0" borderId="0" xfId="0" applyFont="1" applyBorder="1" applyAlignment="1">
      <alignment horizontal="left" vertical="center" wrapText="1"/>
    </xf>
    <xf numFmtId="0" fontId="8" fillId="0" borderId="0" xfId="0" applyFont="1" applyFill="1" applyBorder="1" applyAlignment="1">
      <alignment horizontal="left"/>
    </xf>
    <xf numFmtId="0" fontId="7" fillId="2" borderId="42" xfId="0" applyFont="1" applyFill="1" applyBorder="1" applyAlignment="1">
      <alignment vertical="center" wrapText="1"/>
    </xf>
    <xf numFmtId="0" fontId="7" fillId="2" borderId="41" xfId="0" applyFont="1" applyFill="1" applyBorder="1" applyAlignment="1">
      <alignment vertical="center" wrapText="1"/>
    </xf>
    <xf numFmtId="0" fontId="23" fillId="0" borderId="0" xfId="0" applyFont="1" applyFill="1" applyAlignment="1"/>
    <xf numFmtId="0" fontId="10"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7" fillId="0" borderId="0" xfId="0" applyFont="1" applyFill="1" applyBorder="1" applyAlignment="1">
      <alignment vertical="center"/>
    </xf>
    <xf numFmtId="0" fontId="34" fillId="0" borderId="0" xfId="0" applyFont="1" applyFill="1" applyBorder="1" applyAlignment="1">
      <alignment horizontal="left"/>
    </xf>
    <xf numFmtId="0" fontId="8" fillId="0" borderId="0" xfId="0" applyFont="1" applyFill="1" applyBorder="1" applyAlignment="1"/>
    <xf numFmtId="0" fontId="1" fillId="0" borderId="0" xfId="0" applyFont="1" applyFill="1" applyBorder="1" applyAlignment="1">
      <alignment horizontal="left" wrapText="1"/>
    </xf>
    <xf numFmtId="0" fontId="7" fillId="2" borderId="41" xfId="0" applyFont="1" applyFill="1" applyBorder="1" applyAlignment="1">
      <alignment horizontal="left" vertical="center" wrapText="1"/>
    </xf>
    <xf numFmtId="0" fontId="6" fillId="0" borderId="23" xfId="0" applyFont="1" applyFill="1" applyBorder="1" applyAlignment="1">
      <alignment vertical="center" wrapText="1"/>
    </xf>
    <xf numFmtId="0" fontId="6" fillId="0" borderId="0" xfId="0" applyFont="1" applyFill="1" applyBorder="1" applyAlignment="1">
      <alignment vertical="center" wrapText="1"/>
    </xf>
    <xf numFmtId="0" fontId="11" fillId="0" borderId="23" xfId="0" applyFont="1" applyFill="1" applyBorder="1" applyAlignment="1">
      <alignment horizontal="left" vertical="center" wrapText="1"/>
    </xf>
    <xf numFmtId="0" fontId="11" fillId="0" borderId="23" xfId="0" applyFont="1" applyFill="1" applyBorder="1" applyAlignment="1">
      <alignment horizontal="center" vertical="center" wrapText="1"/>
    </xf>
    <xf numFmtId="0" fontId="8" fillId="0" borderId="0" xfId="0" applyFont="1" applyAlignment="1">
      <alignment horizontal="right"/>
    </xf>
    <xf numFmtId="0" fontId="12" fillId="0" borderId="0" xfId="0" applyFont="1" applyFill="1" applyAlignment="1"/>
    <xf numFmtId="0" fontId="22" fillId="0" borderId="17" xfId="0" applyFont="1" applyBorder="1" applyAlignment="1">
      <alignment horizontal="center" vertical="center" wrapText="1"/>
    </xf>
    <xf numFmtId="0" fontId="31" fillId="0" borderId="12" xfId="0" applyFont="1" applyBorder="1" applyAlignment="1">
      <alignment horizontal="center" vertical="center" wrapText="1"/>
    </xf>
    <xf numFmtId="0" fontId="34" fillId="0" borderId="0" xfId="0" applyFont="1" applyFill="1" applyBorder="1" applyAlignment="1">
      <alignment vertical="center"/>
    </xf>
    <xf numFmtId="0" fontId="7" fillId="2" borderId="41" xfId="0" applyFont="1" applyFill="1" applyBorder="1" applyAlignment="1">
      <alignment vertical="center"/>
    </xf>
    <xf numFmtId="0" fontId="0" fillId="0" borderId="0" xfId="0" applyFont="1" applyAlignment="1">
      <alignment vertical="center"/>
    </xf>
    <xf numFmtId="0" fontId="29" fillId="0" borderId="0"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7" fillId="0" borderId="0" xfId="0" applyFont="1"/>
    <xf numFmtId="0" fontId="1" fillId="0" borderId="1" xfId="0" applyFont="1" applyBorder="1" applyAlignment="1">
      <alignment vertical="center" wrapText="1"/>
    </xf>
    <xf numFmtId="0" fontId="13" fillId="0" borderId="0" xfId="0" applyFont="1" applyFill="1" applyAlignment="1">
      <alignment horizontal="left" vertical="center"/>
    </xf>
    <xf numFmtId="0" fontId="38" fillId="0" borderId="0" xfId="0" applyFont="1" applyAlignment="1">
      <alignment vertical="center"/>
    </xf>
    <xf numFmtId="0" fontId="39" fillId="0" borderId="0" xfId="0" applyFont="1" applyAlignment="1">
      <alignment horizontal="centerContinuous" vertical="center" wrapText="1"/>
    </xf>
    <xf numFmtId="0" fontId="40" fillId="0" borderId="0" xfId="0" applyFont="1" applyAlignment="1">
      <alignment horizontal="left" vertical="center"/>
    </xf>
    <xf numFmtId="0" fontId="40" fillId="0" borderId="0" xfId="0" applyFont="1" applyAlignment="1">
      <alignment horizontal="center" vertical="center"/>
    </xf>
    <xf numFmtId="0" fontId="5" fillId="0" borderId="0" xfId="3" applyFont="1" applyAlignment="1">
      <alignment horizontal="left" vertical="center"/>
    </xf>
    <xf numFmtId="0" fontId="25" fillId="2" borderId="31" xfId="0" applyFont="1" applyFill="1" applyBorder="1" applyAlignment="1">
      <alignment horizontal="center" vertical="center" wrapText="1"/>
    </xf>
    <xf numFmtId="0" fontId="12" fillId="11" borderId="15" xfId="0" applyFont="1" applyFill="1" applyBorder="1" applyAlignment="1">
      <alignment horizontal="left" vertical="center" wrapText="1"/>
    </xf>
    <xf numFmtId="0" fontId="12" fillId="11" borderId="8" xfId="0" applyFont="1" applyFill="1" applyBorder="1" applyAlignment="1">
      <alignment horizontal="left" vertical="center" wrapText="1"/>
    </xf>
    <xf numFmtId="0" fontId="12" fillId="11" borderId="5" xfId="0" applyFont="1" applyFill="1" applyBorder="1" applyAlignment="1">
      <alignment horizontal="left" vertical="center" wrapText="1"/>
    </xf>
    <xf numFmtId="0" fontId="31" fillId="0" borderId="7" xfId="0" applyFont="1" applyBorder="1" applyAlignment="1">
      <alignment horizontal="center" vertical="center" wrapText="1"/>
    </xf>
    <xf numFmtId="0" fontId="12" fillId="11" borderId="10" xfId="0" applyFont="1" applyFill="1" applyBorder="1" applyAlignment="1">
      <alignment horizontal="left" vertical="center" wrapText="1"/>
    </xf>
    <xf numFmtId="0" fontId="12" fillId="0" borderId="0" xfId="0" applyFont="1" applyAlignment="1">
      <alignment vertical="top"/>
    </xf>
    <xf numFmtId="0" fontId="41" fillId="0" borderId="0" xfId="0" applyFont="1" applyAlignment="1">
      <alignment vertical="top"/>
    </xf>
    <xf numFmtId="0" fontId="12" fillId="0" borderId="0" xfId="0" applyFont="1"/>
    <xf numFmtId="0" fontId="11" fillId="11" borderId="10" xfId="0" applyFont="1" applyFill="1" applyBorder="1" applyAlignment="1">
      <alignment horizontal="center" vertical="center" wrapText="1"/>
    </xf>
    <xf numFmtId="0" fontId="22" fillId="11" borderId="12" xfId="0" applyFont="1" applyFill="1" applyBorder="1" applyAlignment="1">
      <alignment horizontal="center" vertical="center" wrapText="1"/>
    </xf>
    <xf numFmtId="0" fontId="43" fillId="0" borderId="0" xfId="0" applyFont="1"/>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11" fillId="0" borderId="15" xfId="0" applyFont="1" applyBorder="1" applyAlignment="1">
      <alignment horizontal="left" vertical="center" wrapText="1"/>
    </xf>
    <xf numFmtId="0" fontId="22" fillId="0" borderId="17" xfId="0" applyFont="1" applyFill="1" applyBorder="1" applyAlignment="1">
      <alignment horizontal="center" vertical="center" wrapText="1"/>
    </xf>
    <xf numFmtId="0" fontId="11" fillId="0" borderId="5" xfId="0" applyFont="1" applyBorder="1" applyAlignment="1">
      <alignment horizontal="left" vertical="center" wrapText="1"/>
    </xf>
    <xf numFmtId="0" fontId="11" fillId="0" borderId="8" xfId="0" quotePrefix="1" applyFont="1" applyBorder="1" applyAlignment="1">
      <alignment horizontal="left" vertical="center" wrapText="1"/>
    </xf>
    <xf numFmtId="0" fontId="12" fillId="0" borderId="8" xfId="0" quotePrefix="1" applyFont="1" applyBorder="1" applyAlignment="1">
      <alignment horizontal="left" vertical="center" wrapText="1"/>
    </xf>
    <xf numFmtId="0" fontId="12" fillId="0" borderId="10" xfId="0" quotePrefix="1" applyFont="1" applyBorder="1" applyAlignment="1">
      <alignment horizontal="left" vertical="center" wrapText="1"/>
    </xf>
    <xf numFmtId="0" fontId="11" fillId="2" borderId="35" xfId="0" applyFont="1" applyFill="1" applyBorder="1" applyAlignment="1">
      <alignment vertical="center" wrapText="1"/>
    </xf>
    <xf numFmtId="0" fontId="11" fillId="2" borderId="31" xfId="0" applyFont="1" applyFill="1" applyBorder="1" applyAlignment="1">
      <alignment horizontal="center" vertical="center" wrapText="1"/>
    </xf>
    <xf numFmtId="0" fontId="26" fillId="0" borderId="9" xfId="0" applyFont="1" applyBorder="1" applyAlignment="1">
      <alignment vertical="center"/>
    </xf>
    <xf numFmtId="0" fontId="26" fillId="0" borderId="9" xfId="0" applyFont="1" applyBorder="1" applyAlignment="1">
      <alignment horizontal="center" vertical="center"/>
    </xf>
    <xf numFmtId="0" fontId="12" fillId="0" borderId="9" xfId="0" applyFont="1" applyBorder="1" applyAlignment="1">
      <alignment vertical="center"/>
    </xf>
    <xf numFmtId="0" fontId="26" fillId="0" borderId="12" xfId="0" applyFont="1" applyBorder="1" applyAlignment="1">
      <alignment vertical="center"/>
    </xf>
    <xf numFmtId="0" fontId="41" fillId="0" borderId="0" xfId="0" applyFont="1"/>
    <xf numFmtId="0" fontId="26" fillId="0" borderId="0" xfId="0" applyFont="1"/>
    <xf numFmtId="0" fontId="29" fillId="2" borderId="31" xfId="0" applyFont="1" applyFill="1" applyBorder="1" applyAlignment="1">
      <alignment horizontal="center" vertical="center" wrapText="1"/>
    </xf>
    <xf numFmtId="0" fontId="7" fillId="2" borderId="35" xfId="0" applyFont="1" applyFill="1" applyBorder="1" applyAlignment="1">
      <alignment vertical="center"/>
    </xf>
    <xf numFmtId="0" fontId="42" fillId="6" borderId="13" xfId="0" applyFont="1" applyFill="1" applyBorder="1" applyAlignment="1">
      <alignment vertical="center"/>
    </xf>
    <xf numFmtId="0" fontId="45" fillId="0" borderId="0" xfId="0" applyFont="1" applyAlignment="1">
      <alignment horizontal="centerContinuous" vertical="center" wrapText="1"/>
    </xf>
    <xf numFmtId="0" fontId="19" fillId="0" borderId="0" xfId="0" applyFont="1" applyAlignment="1">
      <alignment vertical="center"/>
    </xf>
    <xf numFmtId="0" fontId="20" fillId="0" borderId="0" xfId="0" applyFont="1" applyAlignment="1">
      <alignment vertical="center"/>
    </xf>
    <xf numFmtId="0" fontId="0" fillId="0" borderId="1" xfId="0" applyBorder="1" applyAlignment="1">
      <alignment vertical="center"/>
    </xf>
    <xf numFmtId="0" fontId="0" fillId="0" borderId="18" xfId="0" applyFill="1" applyBorder="1" applyAlignment="1">
      <alignment vertical="center"/>
    </xf>
    <xf numFmtId="0" fontId="20" fillId="0" borderId="0" xfId="0" applyFont="1" applyFill="1" applyBorder="1" applyAlignment="1">
      <alignment vertical="center"/>
    </xf>
    <xf numFmtId="0" fontId="7" fillId="0" borderId="0" xfId="0" applyFont="1" applyAlignment="1">
      <alignment vertical="center"/>
    </xf>
    <xf numFmtId="0" fontId="24" fillId="0" borderId="0" xfId="0" applyFont="1" applyAlignment="1">
      <alignment vertical="center"/>
    </xf>
    <xf numFmtId="0" fontId="26" fillId="0" borderId="1" xfId="0" applyFont="1" applyFill="1" applyBorder="1" applyAlignment="1">
      <alignment vertical="center"/>
    </xf>
    <xf numFmtId="14" fontId="26" fillId="7" borderId="1" xfId="0" applyNumberFormat="1" applyFont="1" applyFill="1" applyBorder="1" applyAlignment="1">
      <alignment horizontal="left" vertical="center"/>
    </xf>
    <xf numFmtId="0" fontId="16" fillId="0" borderId="0" xfId="0" applyFont="1" applyAlignment="1">
      <alignment vertical="center"/>
    </xf>
    <xf numFmtId="14" fontId="16" fillId="0" borderId="0" xfId="0" applyNumberFormat="1" applyFont="1" applyAlignment="1">
      <alignment vertical="center"/>
    </xf>
    <xf numFmtId="0" fontId="23" fillId="0" borderId="0" xfId="0" applyFont="1" applyFill="1" applyBorder="1" applyAlignment="1"/>
    <xf numFmtId="0" fontId="7" fillId="0" borderId="0" xfId="0" applyFont="1" applyFill="1" applyBorder="1" applyAlignment="1">
      <alignment horizontal="left" vertical="center" wrapText="1"/>
    </xf>
    <xf numFmtId="0" fontId="9" fillId="0" borderId="0" xfId="0" applyFont="1" applyFill="1" applyBorder="1" applyAlignment="1">
      <alignment horizontal="center" vertical="center"/>
    </xf>
    <xf numFmtId="4" fontId="0" fillId="0" borderId="0" xfId="0" applyNumberFormat="1" applyFill="1" applyBorder="1" applyProtection="1"/>
    <xf numFmtId="4" fontId="1" fillId="0" borderId="0" xfId="0" applyNumberFormat="1" applyFont="1" applyFill="1" applyBorder="1" applyProtection="1"/>
    <xf numFmtId="0" fontId="21" fillId="0" borderId="0" xfId="0" applyFont="1" applyFill="1" applyBorder="1" applyAlignment="1"/>
    <xf numFmtId="0" fontId="35" fillId="0" borderId="0" xfId="0" applyFont="1" applyFill="1" applyBorder="1" applyAlignment="1">
      <alignment horizontal="center" vertical="center" wrapText="1"/>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38" fillId="0" borderId="0" xfId="0" applyFont="1" applyFill="1" applyBorder="1" applyAlignment="1">
      <alignment vertical="center"/>
    </xf>
    <xf numFmtId="0" fontId="15" fillId="0" borderId="0" xfId="0" applyFont="1" applyFill="1" applyBorder="1" applyAlignment="1"/>
    <xf numFmtId="0" fontId="1" fillId="0" borderId="1" xfId="0" applyFont="1" applyBorder="1" applyAlignment="1">
      <alignment horizontal="center" vertical="center" wrapText="1"/>
    </xf>
    <xf numFmtId="4" fontId="25" fillId="4" borderId="25" xfId="0" applyNumberFormat="1" applyFont="1" applyFill="1" applyBorder="1" applyAlignment="1">
      <alignment horizontal="right" vertical="center" wrapText="1"/>
    </xf>
    <xf numFmtId="10" fontId="25" fillId="4" borderId="11" xfId="2" applyNumberFormat="1" applyFont="1" applyFill="1" applyBorder="1" applyAlignment="1">
      <alignment horizontal="center" vertical="center" wrapText="1"/>
    </xf>
    <xf numFmtId="0" fontId="8" fillId="0" borderId="0" xfId="0" applyFont="1" applyAlignment="1">
      <alignment vertical="center"/>
    </xf>
    <xf numFmtId="0" fontId="7" fillId="2" borderId="44" xfId="0" applyFont="1" applyFill="1" applyBorder="1" applyAlignment="1">
      <alignment horizontal="left" vertical="center" wrapText="1"/>
    </xf>
    <xf numFmtId="0" fontId="25" fillId="0" borderId="8" xfId="0" applyFont="1" applyFill="1" applyBorder="1" applyAlignment="1">
      <alignment horizontal="left" vertical="center" wrapText="1"/>
    </xf>
    <xf numFmtId="4" fontId="25" fillId="7" borderId="1" xfId="0" applyNumberFormat="1" applyFont="1" applyFill="1" applyBorder="1" applyAlignment="1">
      <alignment horizontal="right" vertical="center" wrapText="1"/>
    </xf>
    <xf numFmtId="4" fontId="25" fillId="4" borderId="1" xfId="0" applyNumberFormat="1" applyFont="1" applyFill="1" applyBorder="1" applyAlignment="1">
      <alignment horizontal="right" vertical="center" wrapText="1"/>
    </xf>
    <xf numFmtId="0" fontId="43" fillId="0" borderId="8" xfId="0" quotePrefix="1" applyFont="1" applyFill="1" applyBorder="1" applyAlignment="1">
      <alignment horizontal="left" vertical="center" wrapText="1"/>
    </xf>
    <xf numFmtId="4" fontId="43" fillId="4" borderId="1" xfId="0" applyNumberFormat="1" applyFont="1" applyFill="1" applyBorder="1" applyAlignment="1">
      <alignment horizontal="right" vertical="center" wrapText="1"/>
    </xf>
    <xf numFmtId="4" fontId="43" fillId="7" borderId="1" xfId="0" applyNumberFormat="1" applyFont="1" applyFill="1" applyBorder="1" applyAlignment="1">
      <alignment horizontal="right" vertical="center" wrapText="1"/>
    </xf>
    <xf numFmtId="0" fontId="25" fillId="4" borderId="20" xfId="0" applyFont="1" applyFill="1" applyBorder="1" applyAlignment="1">
      <alignment horizontal="center" vertical="center" wrapText="1"/>
    </xf>
    <xf numFmtId="4" fontId="25" fillId="4" borderId="11" xfId="0" applyNumberFormat="1" applyFont="1" applyFill="1" applyBorder="1" applyAlignment="1">
      <alignment horizontal="right" vertical="center" wrapText="1"/>
    </xf>
    <xf numFmtId="0" fontId="25" fillId="0" borderId="20" xfId="0" applyFont="1" applyFill="1" applyBorder="1" applyAlignment="1">
      <alignment horizontal="center" vertical="center" wrapText="1"/>
    </xf>
    <xf numFmtId="43" fontId="25" fillId="7" borderId="21" xfId="1" applyFont="1" applyFill="1" applyBorder="1" applyAlignment="1">
      <alignment horizontal="right" vertical="center" wrapText="1"/>
    </xf>
    <xf numFmtId="0" fontId="3" fillId="0" borderId="0" xfId="0" applyFont="1" applyFill="1" applyBorder="1" applyAlignment="1">
      <alignment horizontal="center" vertical="center" wrapText="1"/>
    </xf>
    <xf numFmtId="4" fontId="3" fillId="0" borderId="0" xfId="0" applyNumberFormat="1" applyFont="1" applyFill="1" applyBorder="1" applyAlignment="1">
      <alignment horizontal="right" vertical="center" wrapText="1"/>
    </xf>
    <xf numFmtId="0" fontId="25" fillId="4" borderId="10" xfId="0" applyFont="1" applyFill="1" applyBorder="1" applyAlignment="1">
      <alignment horizontal="center" vertical="center" wrapText="1"/>
    </xf>
    <xf numFmtId="0" fontId="25" fillId="0" borderId="0" xfId="0" applyFont="1" applyBorder="1" applyAlignment="1">
      <alignment horizontal="left" vertical="center" wrapText="1"/>
    </xf>
    <xf numFmtId="0" fontId="0" fillId="0" borderId="0" xfId="0" applyFont="1" applyBorder="1" applyAlignment="1">
      <alignment vertical="center"/>
    </xf>
    <xf numFmtId="0" fontId="25" fillId="0" borderId="11" xfId="0" applyFont="1" applyBorder="1" applyAlignment="1">
      <alignment horizontal="left" vertical="center" wrapText="1"/>
    </xf>
    <xf numFmtId="4" fontId="25" fillId="4" borderId="25" xfId="0" applyNumberFormat="1" applyFont="1" applyFill="1" applyBorder="1" applyAlignment="1">
      <alignment horizontal="center" vertical="center" wrapText="1"/>
    </xf>
    <xf numFmtId="4" fontId="8" fillId="0" borderId="0" xfId="0" applyNumberFormat="1" applyFont="1" applyBorder="1" applyAlignment="1">
      <alignment vertical="center"/>
    </xf>
    <xf numFmtId="0" fontId="34" fillId="0" borderId="0" xfId="0" applyFont="1" applyBorder="1" applyAlignment="1">
      <alignment horizontal="left" vertical="center"/>
    </xf>
    <xf numFmtId="0" fontId="34" fillId="0" borderId="0" xfId="0" applyFont="1" applyFill="1" applyBorder="1" applyAlignment="1">
      <alignment horizontal="left" vertical="center"/>
    </xf>
    <xf numFmtId="0" fontId="15" fillId="0" borderId="0" xfId="0" applyFont="1" applyFill="1" applyAlignment="1">
      <alignment vertical="center"/>
    </xf>
    <xf numFmtId="0" fontId="13" fillId="0" borderId="0" xfId="0" applyFont="1" applyAlignment="1">
      <alignment vertical="center"/>
    </xf>
    <xf numFmtId="0" fontId="8" fillId="0" borderId="40" xfId="0" applyFont="1" applyFill="1" applyBorder="1" applyAlignment="1">
      <alignment vertical="center"/>
    </xf>
    <xf numFmtId="0" fontId="26" fillId="0" borderId="8" xfId="0" applyFont="1" applyBorder="1" applyAlignment="1">
      <alignment horizontal="left" vertical="center" wrapText="1"/>
    </xf>
    <xf numFmtId="43" fontId="26" fillId="7" borderId="1" xfId="1" applyFont="1" applyFill="1" applyBorder="1" applyAlignment="1">
      <alignment horizontal="center" vertical="center" wrapText="1"/>
    </xf>
    <xf numFmtId="43" fontId="26" fillId="7" borderId="1" xfId="1" applyFont="1" applyFill="1" applyBorder="1" applyAlignment="1">
      <alignment horizontal="right" vertical="center" wrapText="1"/>
    </xf>
    <xf numFmtId="0" fontId="25" fillId="4" borderId="10" xfId="0" applyFont="1" applyFill="1" applyBorder="1" applyAlignment="1">
      <alignment horizontal="left" vertical="center" wrapText="1"/>
    </xf>
    <xf numFmtId="0" fontId="25" fillId="0" borderId="23" xfId="0" applyFont="1" applyFill="1" applyBorder="1" applyAlignment="1">
      <alignment horizontal="center" vertical="center" wrapText="1"/>
    </xf>
    <xf numFmtId="0" fontId="8" fillId="0" borderId="0" xfId="0" applyFont="1" applyFill="1" applyBorder="1" applyAlignment="1">
      <alignment vertical="center"/>
    </xf>
    <xf numFmtId="0" fontId="36" fillId="0" borderId="0" xfId="0" applyFont="1" applyAlignment="1">
      <alignment vertical="center"/>
    </xf>
    <xf numFmtId="0" fontId="8" fillId="0" borderId="40" xfId="0" applyFont="1" applyBorder="1" applyAlignment="1">
      <alignment vertical="center"/>
    </xf>
    <xf numFmtId="0" fontId="25" fillId="4" borderId="33" xfId="0" applyFont="1" applyFill="1" applyBorder="1" applyAlignment="1">
      <alignment horizontal="center" vertical="center" wrapText="1"/>
    </xf>
    <xf numFmtId="0" fontId="25" fillId="4" borderId="34" xfId="0" applyFont="1" applyFill="1" applyBorder="1" applyAlignment="1">
      <alignment horizontal="center" vertical="center" wrapText="1"/>
    </xf>
    <xf numFmtId="0" fontId="7" fillId="3" borderId="8" xfId="0" applyFont="1" applyFill="1" applyBorder="1" applyAlignment="1">
      <alignment vertical="center" wrapText="1"/>
    </xf>
    <xf numFmtId="4" fontId="7" fillId="3" borderId="1" xfId="0" applyNumberFormat="1" applyFont="1" applyFill="1" applyBorder="1" applyAlignment="1">
      <alignment horizontal="center" vertical="center" wrapText="1"/>
    </xf>
    <xf numFmtId="0" fontId="25" fillId="0" borderId="8" xfId="0" applyFont="1" applyBorder="1" applyAlignment="1">
      <alignment horizontal="left" vertical="center" wrapText="1"/>
    </xf>
    <xf numFmtId="4" fontId="25" fillId="7" borderId="1" xfId="1" applyNumberFormat="1" applyFont="1" applyFill="1" applyBorder="1" applyAlignment="1">
      <alignment horizontal="right" vertical="center" wrapText="1"/>
    </xf>
    <xf numFmtId="4" fontId="25" fillId="4" borderId="1" xfId="1" applyNumberFormat="1" applyFont="1" applyFill="1" applyBorder="1" applyAlignment="1">
      <alignment horizontal="right" vertical="center" wrapText="1"/>
    </xf>
    <xf numFmtId="0" fontId="7" fillId="0" borderId="8" xfId="0" quotePrefix="1" applyFont="1" applyBorder="1" applyAlignment="1">
      <alignment horizontal="left" vertical="center" wrapText="1"/>
    </xf>
    <xf numFmtId="4" fontId="7" fillId="7" borderId="1" xfId="1" applyNumberFormat="1" applyFont="1" applyFill="1" applyBorder="1" applyAlignment="1">
      <alignment horizontal="right" vertical="center" wrapText="1"/>
    </xf>
    <xf numFmtId="0" fontId="43" fillId="0" borderId="8" xfId="0" quotePrefix="1" applyFont="1" applyBorder="1" applyAlignment="1">
      <alignment horizontal="left" vertical="center" wrapText="1"/>
    </xf>
    <xf numFmtId="4" fontId="43" fillId="7" borderId="1" xfId="1" applyNumberFormat="1" applyFont="1" applyFill="1" applyBorder="1" applyAlignment="1">
      <alignment horizontal="right" vertical="center" wrapText="1"/>
    </xf>
    <xf numFmtId="0" fontId="25" fillId="4" borderId="10" xfId="0" applyFont="1" applyFill="1" applyBorder="1" applyAlignment="1">
      <alignment vertical="center" wrapText="1"/>
    </xf>
    <xf numFmtId="0" fontId="0" fillId="0" borderId="0" xfId="0" applyFont="1" applyFill="1" applyBorder="1" applyAlignment="1">
      <alignment vertical="center"/>
    </xf>
    <xf numFmtId="2" fontId="12" fillId="0" borderId="0" xfId="0" applyNumberFormat="1" applyFont="1" applyFill="1" applyBorder="1" applyAlignment="1">
      <alignment vertical="center"/>
    </xf>
    <xf numFmtId="0" fontId="8" fillId="0" borderId="0" xfId="0" applyFont="1" applyFill="1" applyBorder="1" applyAlignment="1">
      <alignment horizontal="left" vertical="center"/>
    </xf>
    <xf numFmtId="0" fontId="26" fillId="0" borderId="0" xfId="0" applyFont="1" applyFill="1" applyBorder="1" applyAlignment="1">
      <alignment vertical="center"/>
    </xf>
    <xf numFmtId="4" fontId="26" fillId="0" borderId="0" xfId="1" applyNumberFormat="1" applyFont="1" applyFill="1" applyBorder="1" applyAlignment="1">
      <alignment horizontal="right" vertical="center" wrapText="1"/>
    </xf>
    <xf numFmtId="0" fontId="0" fillId="0" borderId="0" xfId="0" applyFont="1" applyFill="1" applyBorder="1" applyAlignment="1">
      <alignment horizontal="right" vertical="center"/>
    </xf>
    <xf numFmtId="10" fontId="0" fillId="0" borderId="0" xfId="2" applyNumberFormat="1" applyFont="1" applyFill="1" applyBorder="1" applyAlignment="1">
      <alignment horizontal="center" vertical="center"/>
    </xf>
    <xf numFmtId="0" fontId="0" fillId="0" borderId="0" xfId="0" applyFont="1" applyFill="1" applyBorder="1" applyAlignment="1">
      <alignment horizontal="left" vertical="center"/>
    </xf>
    <xf numFmtId="10" fontId="8" fillId="0" borderId="0" xfId="2" applyNumberFormat="1" applyFont="1" applyFill="1" applyBorder="1" applyAlignment="1">
      <alignment horizontal="center" vertical="center"/>
    </xf>
    <xf numFmtId="0" fontId="0" fillId="0" borderId="0" xfId="0" applyFont="1" applyAlignment="1">
      <alignment vertical="center" wrapText="1"/>
    </xf>
    <xf numFmtId="0" fontId="8" fillId="7" borderId="0" xfId="0" applyFont="1" applyFill="1" applyAlignment="1">
      <alignment vertical="center"/>
    </xf>
    <xf numFmtId="0" fontId="31" fillId="2" borderId="16" xfId="0" applyFont="1" applyFill="1" applyBorder="1" applyAlignment="1">
      <alignment horizontal="center" vertical="center" wrapText="1"/>
    </xf>
    <xf numFmtId="0" fontId="31" fillId="2" borderId="17" xfId="0" applyFont="1" applyFill="1" applyBorder="1" applyAlignment="1">
      <alignment horizontal="center" vertical="center" wrapText="1"/>
    </xf>
    <xf numFmtId="0" fontId="31" fillId="8" borderId="15" xfId="0" applyFont="1" applyFill="1" applyBorder="1" applyAlignment="1">
      <alignment horizontal="center" vertical="center" wrapText="1"/>
    </xf>
    <xf numFmtId="0" fontId="31" fillId="8" borderId="17" xfId="0" applyFont="1" applyFill="1" applyBorder="1" applyAlignment="1">
      <alignment horizontal="center" vertical="center" wrapText="1"/>
    </xf>
    <xf numFmtId="0" fontId="27" fillId="0" borderId="0" xfId="0" applyFont="1" applyAlignment="1">
      <alignment vertical="center"/>
    </xf>
    <xf numFmtId="0" fontId="26" fillId="7" borderId="5" xfId="0" applyFont="1" applyFill="1" applyBorder="1" applyAlignment="1" applyProtection="1">
      <alignment vertical="center"/>
      <protection locked="0"/>
    </xf>
    <xf numFmtId="4" fontId="26" fillId="7" borderId="36" xfId="0" applyNumberFormat="1" applyFont="1" applyFill="1" applyBorder="1" applyAlignment="1" applyProtection="1">
      <alignment vertical="center"/>
      <protection locked="0"/>
    </xf>
    <xf numFmtId="4" fontId="26" fillId="7" borderId="6" xfId="0" applyNumberFormat="1" applyFont="1" applyFill="1" applyBorder="1" applyAlignment="1" applyProtection="1">
      <alignment vertical="center"/>
      <protection locked="0"/>
    </xf>
    <xf numFmtId="43" fontId="26" fillId="7" borderId="6" xfId="1" applyFont="1" applyFill="1" applyBorder="1" applyAlignment="1" applyProtection="1">
      <alignment vertical="center"/>
      <protection locked="0"/>
    </xf>
    <xf numFmtId="4" fontId="0" fillId="4" borderId="7" xfId="0" applyNumberFormat="1" applyFill="1" applyBorder="1" applyAlignment="1" applyProtection="1">
      <alignment vertical="center"/>
    </xf>
    <xf numFmtId="43" fontId="26" fillId="8" borderId="6" xfId="1" applyFont="1" applyFill="1" applyBorder="1" applyAlignment="1" applyProtection="1">
      <alignment horizontal="right" vertical="center"/>
      <protection locked="0"/>
    </xf>
    <xf numFmtId="4" fontId="0" fillId="8" borderId="7" xfId="0" applyNumberFormat="1" applyFill="1" applyBorder="1" applyAlignment="1" applyProtection="1">
      <alignment horizontal="center" vertical="center"/>
    </xf>
    <xf numFmtId="0" fontId="26" fillId="7" borderId="8" xfId="0" applyFont="1" applyFill="1" applyBorder="1" applyAlignment="1" applyProtection="1">
      <alignment vertical="center"/>
      <protection locked="0"/>
    </xf>
    <xf numFmtId="4" fontId="26" fillId="7" borderId="1" xfId="0" applyNumberFormat="1" applyFont="1" applyFill="1" applyBorder="1" applyAlignment="1" applyProtection="1">
      <alignment vertical="center"/>
      <protection locked="0"/>
    </xf>
    <xf numFmtId="4" fontId="26" fillId="7" borderId="1" xfId="0" applyNumberFormat="1" applyFont="1" applyFill="1" applyBorder="1" applyAlignment="1" applyProtection="1">
      <alignment vertical="center" wrapText="1"/>
      <protection locked="0"/>
    </xf>
    <xf numFmtId="43" fontId="26" fillId="7" borderId="1" xfId="1" applyFont="1" applyFill="1" applyBorder="1" applyAlignment="1" applyProtection="1">
      <alignment vertical="center"/>
      <protection locked="0"/>
    </xf>
    <xf numFmtId="4" fontId="0" fillId="4" borderId="9" xfId="0" applyNumberFormat="1" applyFill="1" applyBorder="1" applyAlignment="1" applyProtection="1">
      <alignment vertical="center"/>
    </xf>
    <xf numFmtId="43" fontId="26" fillId="8" borderId="1" xfId="1" applyFont="1" applyFill="1" applyBorder="1" applyAlignment="1" applyProtection="1">
      <alignment horizontal="right" vertical="center"/>
      <protection locked="0"/>
    </xf>
    <xf numFmtId="4" fontId="0" fillId="8" borderId="9" xfId="0" applyNumberFormat="1" applyFill="1" applyBorder="1" applyAlignment="1" applyProtection="1">
      <alignment horizontal="center" vertical="center"/>
    </xf>
    <xf numFmtId="4" fontId="26" fillId="7" borderId="4" xfId="0" applyNumberFormat="1" applyFont="1" applyFill="1" applyBorder="1" applyAlignment="1" applyProtection="1">
      <alignment vertical="center"/>
      <protection locked="0"/>
    </xf>
    <xf numFmtId="43" fontId="26" fillId="7" borderId="4" xfId="1" applyFont="1" applyFill="1" applyBorder="1" applyAlignment="1" applyProtection="1">
      <alignment vertical="center"/>
      <protection locked="0"/>
    </xf>
    <xf numFmtId="0" fontId="1" fillId="5" borderId="10" xfId="0" applyFont="1" applyFill="1" applyBorder="1" applyAlignment="1">
      <alignment vertical="center"/>
    </xf>
    <xf numFmtId="4" fontId="1" fillId="5" borderId="11" xfId="0" applyNumberFormat="1" applyFont="1" applyFill="1" applyBorder="1" applyAlignment="1">
      <alignment vertical="center"/>
    </xf>
    <xf numFmtId="43" fontId="1" fillId="5" borderId="11" xfId="1" applyFont="1" applyFill="1" applyBorder="1" applyAlignment="1">
      <alignment vertical="center"/>
    </xf>
    <xf numFmtId="43" fontId="1" fillId="5" borderId="11" xfId="2" applyNumberFormat="1" applyFont="1" applyFill="1" applyBorder="1" applyAlignment="1">
      <alignment vertical="center"/>
    </xf>
    <xf numFmtId="4" fontId="1" fillId="4" borderId="12" xfId="0" applyNumberFormat="1" applyFont="1" applyFill="1" applyBorder="1" applyAlignment="1" applyProtection="1">
      <alignment vertical="center"/>
    </xf>
    <xf numFmtId="43" fontId="1" fillId="8" borderId="11" xfId="1" applyFont="1" applyFill="1" applyBorder="1" applyAlignment="1">
      <alignment vertical="center"/>
    </xf>
    <xf numFmtId="4" fontId="1" fillId="8" borderId="12" xfId="0" applyNumberFormat="1" applyFont="1" applyFill="1" applyBorder="1" applyAlignment="1" applyProtection="1">
      <alignment vertical="center"/>
    </xf>
    <xf numFmtId="0" fontId="1" fillId="0" borderId="0" xfId="0" applyFont="1" applyFill="1" applyBorder="1" applyAlignment="1">
      <alignment vertical="center"/>
    </xf>
    <xf numFmtId="4" fontId="1" fillId="0" borderId="0" xfId="0" applyNumberFormat="1" applyFont="1" applyFill="1" applyBorder="1" applyAlignment="1">
      <alignment vertical="center"/>
    </xf>
    <xf numFmtId="9" fontId="1" fillId="0" borderId="0" xfId="2" applyFont="1" applyFill="1" applyBorder="1" applyAlignment="1">
      <alignment vertical="center"/>
    </xf>
    <xf numFmtId="0" fontId="1" fillId="5" borderId="26" xfId="0" applyFont="1" applyFill="1" applyBorder="1" applyAlignment="1">
      <alignment vertical="center" wrapText="1"/>
    </xf>
    <xf numFmtId="0" fontId="21" fillId="0" borderId="0" xfId="0" applyFont="1" applyBorder="1" applyAlignment="1">
      <alignment vertical="center"/>
    </xf>
    <xf numFmtId="0" fontId="46" fillId="4" borderId="16" xfId="0" applyFont="1" applyFill="1" applyBorder="1" applyAlignment="1">
      <alignment horizontal="center" vertical="center" wrapText="1"/>
    </xf>
    <xf numFmtId="0" fontId="46" fillId="8" borderId="16" xfId="0" applyFont="1" applyFill="1" applyBorder="1" applyAlignment="1">
      <alignment horizontal="center" vertical="center" wrapText="1"/>
    </xf>
    <xf numFmtId="0" fontId="46" fillId="8" borderId="17" xfId="0" applyFont="1" applyFill="1" applyBorder="1" applyAlignment="1">
      <alignment horizontal="center" vertical="center" wrapText="1"/>
    </xf>
    <xf numFmtId="0" fontId="1" fillId="6" borderId="10" xfId="0" applyFont="1" applyFill="1" applyBorder="1" applyAlignment="1">
      <alignment vertical="center"/>
    </xf>
    <xf numFmtId="0" fontId="0" fillId="7" borderId="8" xfId="0" applyFill="1" applyBorder="1" applyAlignment="1">
      <alignment vertical="center"/>
    </xf>
    <xf numFmtId="4" fontId="0" fillId="7" borderId="1" xfId="0" applyNumberFormat="1" applyFill="1" applyBorder="1" applyAlignment="1">
      <alignment vertical="center"/>
    </xf>
    <xf numFmtId="4" fontId="0" fillId="4" borderId="9" xfId="0" applyNumberFormat="1" applyFill="1" applyBorder="1" applyAlignment="1">
      <alignment vertical="center"/>
    </xf>
    <xf numFmtId="0" fontId="1" fillId="2" borderId="10" xfId="0" applyFont="1" applyFill="1" applyBorder="1" applyAlignment="1">
      <alignment vertical="center"/>
    </xf>
    <xf numFmtId="4" fontId="1" fillId="2" borderId="11" xfId="0" applyNumberFormat="1" applyFont="1" applyFill="1" applyBorder="1" applyAlignment="1">
      <alignment vertical="center"/>
    </xf>
    <xf numFmtId="4" fontId="1" fillId="2" borderId="12" xfId="0" applyNumberFormat="1" applyFont="1" applyFill="1" applyBorder="1" applyAlignment="1">
      <alignment vertical="center"/>
    </xf>
    <xf numFmtId="0" fontId="8" fillId="0" borderId="52" xfId="0" applyFont="1" applyBorder="1" applyAlignment="1">
      <alignment vertical="center"/>
    </xf>
    <xf numFmtId="0" fontId="8" fillId="0" borderId="23" xfId="0" applyFont="1" applyBorder="1" applyAlignment="1">
      <alignment vertical="center"/>
    </xf>
    <xf numFmtId="0" fontId="8" fillId="7" borderId="47" xfId="0" applyFont="1" applyFill="1" applyBorder="1" applyAlignment="1">
      <alignment vertical="center" wrapText="1"/>
    </xf>
    <xf numFmtId="0" fontId="8" fillId="4" borderId="47" xfId="0" applyFont="1" applyFill="1" applyBorder="1" applyAlignment="1">
      <alignment vertical="center"/>
    </xf>
    <xf numFmtId="0" fontId="8" fillId="8" borderId="47" xfId="0" applyFont="1" applyFill="1" applyBorder="1" applyAlignment="1">
      <alignment vertical="center"/>
    </xf>
    <xf numFmtId="0" fontId="8" fillId="0" borderId="0" xfId="0" applyFont="1" applyBorder="1" applyAlignment="1">
      <alignment vertical="center"/>
    </xf>
    <xf numFmtId="0" fontId="33" fillId="0" borderId="0" xfId="0" applyFont="1" applyFill="1" applyBorder="1" applyAlignment="1">
      <alignment horizontal="left" vertical="center"/>
    </xf>
    <xf numFmtId="0" fontId="28" fillId="0" borderId="0" xfId="0" applyFont="1" applyBorder="1" applyAlignment="1">
      <alignment vertical="center"/>
    </xf>
    <xf numFmtId="0" fontId="7" fillId="0" borderId="23" xfId="0" applyFont="1" applyFill="1" applyBorder="1" applyAlignment="1">
      <alignment vertical="center" wrapText="1"/>
    </xf>
    <xf numFmtId="0" fontId="10" fillId="0" borderId="23" xfId="0" applyFont="1" applyFill="1" applyBorder="1" applyAlignment="1">
      <alignment horizontal="left" vertical="center" wrapText="1"/>
    </xf>
    <xf numFmtId="0" fontId="38" fillId="0" borderId="55" xfId="0" applyFont="1" applyBorder="1" applyAlignment="1">
      <alignment vertical="center"/>
    </xf>
    <xf numFmtId="0" fontId="8" fillId="0" borderId="56" xfId="0" applyFont="1" applyBorder="1" applyAlignment="1">
      <alignment vertical="center"/>
    </xf>
    <xf numFmtId="0" fontId="8" fillId="0" borderId="57" xfId="0" applyFont="1" applyBorder="1" applyAlignment="1">
      <alignment vertical="center"/>
    </xf>
    <xf numFmtId="0" fontId="12" fillId="0" borderId="23" xfId="0" applyFont="1" applyFill="1" applyBorder="1" applyAlignment="1">
      <alignment horizontal="left" vertical="center" wrapText="1"/>
    </xf>
    <xf numFmtId="0" fontId="8" fillId="0" borderId="58" xfId="0" applyFont="1" applyBorder="1" applyAlignment="1">
      <alignment vertical="center" wrapText="1"/>
    </xf>
    <xf numFmtId="0" fontId="8" fillId="0" borderId="59" xfId="0" applyFont="1" applyBorder="1" applyAlignment="1">
      <alignment vertical="center"/>
    </xf>
    <xf numFmtId="0" fontId="25" fillId="0" borderId="58" xfId="0" applyFont="1" applyFill="1" applyBorder="1" applyAlignment="1">
      <alignment vertical="center"/>
    </xf>
    <xf numFmtId="0" fontId="25" fillId="0" borderId="58" xfId="0" applyFont="1" applyFill="1" applyBorder="1" applyAlignment="1">
      <alignment vertical="center" wrapText="1"/>
    </xf>
    <xf numFmtId="0" fontId="25" fillId="0" borderId="0" xfId="0" applyFont="1" applyFill="1" applyBorder="1" applyAlignment="1">
      <alignment vertical="center"/>
    </xf>
    <xf numFmtId="0" fontId="0" fillId="0" borderId="59" xfId="0" applyFont="1" applyBorder="1" applyAlignment="1">
      <alignment vertical="center"/>
    </xf>
    <xf numFmtId="4" fontId="25" fillId="0" borderId="60" xfId="0" applyNumberFormat="1" applyFont="1" applyFill="1" applyBorder="1" applyAlignment="1">
      <alignment horizontal="right" vertical="center" wrapText="1"/>
    </xf>
    <xf numFmtId="10" fontId="0" fillId="0" borderId="1" xfId="2" applyNumberFormat="1" applyFont="1" applyFill="1" applyBorder="1" applyAlignment="1">
      <alignment horizontal="center" vertical="center"/>
    </xf>
    <xf numFmtId="4" fontId="25" fillId="4" borderId="60" xfId="0" applyNumberFormat="1" applyFont="1" applyFill="1" applyBorder="1" applyAlignment="1">
      <alignment horizontal="right" vertical="center" wrapText="1"/>
    </xf>
    <xf numFmtId="4" fontId="26" fillId="4" borderId="60" xfId="0" applyNumberFormat="1" applyFont="1" applyFill="1" applyBorder="1" applyAlignment="1">
      <alignment horizontal="right" vertical="center" wrapText="1"/>
    </xf>
    <xf numFmtId="0" fontId="6" fillId="0" borderId="23" xfId="0" applyFont="1" applyFill="1" applyBorder="1" applyAlignment="1">
      <alignment horizontal="left" vertical="center" wrapText="1"/>
    </xf>
    <xf numFmtId="0" fontId="7" fillId="0" borderId="23" xfId="0" applyFont="1" applyFill="1" applyBorder="1" applyAlignment="1">
      <alignment vertical="center"/>
    </xf>
    <xf numFmtId="4" fontId="1" fillId="4" borderId="60"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4" fontId="1" fillId="0" borderId="58" xfId="0" applyNumberFormat="1" applyFont="1" applyFill="1" applyBorder="1" applyAlignment="1">
      <alignment horizontal="left" vertical="center"/>
    </xf>
    <xf numFmtId="0" fontId="34" fillId="0" borderId="23" xfId="0" applyFont="1" applyFill="1" applyBorder="1" applyAlignment="1">
      <alignment vertical="center"/>
    </xf>
    <xf numFmtId="0" fontId="34" fillId="0" borderId="23" xfId="0" applyFont="1" applyFill="1" applyBorder="1" applyAlignment="1">
      <alignment horizontal="left" vertical="center"/>
    </xf>
    <xf numFmtId="0" fontId="7" fillId="0" borderId="58" xfId="0" applyFont="1" applyFill="1" applyBorder="1" applyAlignment="1">
      <alignment vertical="center"/>
    </xf>
    <xf numFmtId="0" fontId="15" fillId="0" borderId="23" xfId="0" applyFont="1" applyFill="1" applyBorder="1" applyAlignment="1">
      <alignment vertical="center"/>
    </xf>
    <xf numFmtId="4" fontId="1" fillId="4" borderId="62" xfId="0" applyNumberFormat="1" applyFont="1" applyFill="1" applyBorder="1" applyAlignment="1">
      <alignment horizontal="right" vertical="center" wrapText="1"/>
    </xf>
    <xf numFmtId="0" fontId="8" fillId="0" borderId="23" xfId="0" applyFont="1" applyFill="1" applyBorder="1" applyAlignment="1">
      <alignment vertical="center"/>
    </xf>
    <xf numFmtId="0" fontId="1" fillId="0" borderId="65" xfId="0" applyFont="1" applyBorder="1" applyAlignment="1">
      <alignment vertical="center"/>
    </xf>
    <xf numFmtId="0" fontId="0" fillId="0" borderId="56" xfId="0" applyFont="1" applyBorder="1" applyAlignment="1">
      <alignment vertical="center"/>
    </xf>
    <xf numFmtId="0" fontId="0" fillId="0" borderId="57" xfId="0" applyFont="1" applyBorder="1" applyAlignment="1">
      <alignment vertical="center"/>
    </xf>
    <xf numFmtId="10" fontId="1" fillId="4" borderId="62" xfId="2" applyNumberFormat="1" applyFont="1" applyFill="1" applyBorder="1" applyAlignment="1">
      <alignment horizontal="center" vertical="center"/>
    </xf>
    <xf numFmtId="0" fontId="47" fillId="0" borderId="63" xfId="0" applyFont="1" applyBorder="1" applyAlignment="1">
      <alignment horizontal="left" vertical="center"/>
    </xf>
    <xf numFmtId="0" fontId="47" fillId="0" borderId="64" xfId="0" applyFont="1" applyBorder="1" applyAlignment="1">
      <alignment horizontal="left" vertical="center"/>
    </xf>
    <xf numFmtId="0" fontId="1" fillId="0" borderId="55" xfId="0" applyFont="1" applyBorder="1" applyAlignment="1">
      <alignment vertical="center"/>
    </xf>
    <xf numFmtId="0" fontId="3" fillId="0" borderId="58" xfId="0" applyFont="1" applyFill="1" applyBorder="1" applyAlignment="1">
      <alignment horizontal="center" vertical="center" wrapText="1"/>
    </xf>
    <xf numFmtId="43" fontId="26" fillId="4" borderId="60" xfId="1" applyFont="1" applyFill="1" applyBorder="1" applyAlignment="1">
      <alignment horizontal="right" vertical="center" wrapText="1"/>
    </xf>
    <xf numFmtId="0" fontId="0" fillId="0" borderId="66" xfId="0" applyFont="1" applyBorder="1" applyAlignment="1">
      <alignment vertical="center"/>
    </xf>
    <xf numFmtId="0" fontId="0" fillId="0" borderId="67" xfId="0" applyFont="1" applyBorder="1" applyAlignment="1">
      <alignment vertical="center"/>
    </xf>
    <xf numFmtId="0" fontId="8" fillId="0" borderId="32" xfId="0" applyFont="1" applyFill="1" applyBorder="1" applyAlignment="1">
      <alignment vertical="center"/>
    </xf>
    <xf numFmtId="0" fontId="8" fillId="0" borderId="30" xfId="0" applyFont="1" applyFill="1" applyBorder="1" applyAlignment="1">
      <alignment vertical="center"/>
    </xf>
    <xf numFmtId="0" fontId="8" fillId="0" borderId="30" xfId="0" applyFont="1" applyBorder="1" applyAlignment="1">
      <alignment vertical="center"/>
    </xf>
    <xf numFmtId="0" fontId="8" fillId="0" borderId="52" xfId="0" applyFont="1" applyFill="1" applyBorder="1" applyAlignment="1">
      <alignment vertical="center"/>
    </xf>
    <xf numFmtId="10" fontId="8" fillId="0" borderId="0" xfId="2" applyNumberFormat="1" applyFont="1" applyBorder="1" applyAlignment="1">
      <alignment vertical="center"/>
    </xf>
    <xf numFmtId="0" fontId="1" fillId="0" borderId="55" xfId="0" applyFont="1" applyFill="1" applyBorder="1" applyAlignment="1">
      <alignment vertical="center"/>
    </xf>
    <xf numFmtId="0" fontId="1" fillId="0" borderId="56" xfId="0" applyFont="1" applyFill="1" applyBorder="1" applyAlignment="1">
      <alignment vertical="center"/>
    </xf>
    <xf numFmtId="44" fontId="1" fillId="7" borderId="68" xfId="10" applyFont="1" applyFill="1" applyBorder="1" applyAlignment="1">
      <alignment vertical="center"/>
    </xf>
    <xf numFmtId="0" fontId="11" fillId="0" borderId="23" xfId="0" applyFont="1" applyFill="1" applyBorder="1" applyAlignment="1">
      <alignment vertical="center"/>
    </xf>
    <xf numFmtId="0" fontId="1" fillId="0" borderId="69" xfId="0" applyFont="1" applyFill="1" applyBorder="1" applyAlignment="1">
      <alignment vertical="center"/>
    </xf>
    <xf numFmtId="0" fontId="1" fillId="0" borderId="66" xfId="0" applyFont="1" applyFill="1" applyBorder="1" applyAlignment="1">
      <alignment vertical="center"/>
    </xf>
    <xf numFmtId="10" fontId="1" fillId="10" borderId="64" xfId="2" applyNumberFormat="1" applyFont="1" applyFill="1" applyBorder="1" applyAlignment="1">
      <alignment vertical="center"/>
    </xf>
    <xf numFmtId="0" fontId="9" fillId="0" borderId="23" xfId="0" applyFont="1" applyFill="1" applyBorder="1" applyAlignment="1">
      <alignment vertical="center"/>
    </xf>
    <xf numFmtId="0" fontId="48" fillId="0" borderId="0" xfId="0" applyFont="1" applyFill="1" applyBorder="1" applyAlignment="1">
      <alignment horizontal="left" vertical="center"/>
    </xf>
    <xf numFmtId="0" fontId="48" fillId="0" borderId="0" xfId="0" applyFont="1" applyBorder="1" applyAlignment="1">
      <alignment horizontal="left" vertical="center"/>
    </xf>
    <xf numFmtId="9" fontId="16" fillId="8" borderId="72" xfId="2" applyFont="1" applyFill="1" applyBorder="1" applyAlignment="1">
      <alignment vertical="center"/>
    </xf>
    <xf numFmtId="165" fontId="16" fillId="4" borderId="72" xfId="1" applyNumberFormat="1" applyFont="1" applyFill="1" applyBorder="1" applyAlignment="1">
      <alignment vertical="center"/>
    </xf>
    <xf numFmtId="0" fontId="48" fillId="0" borderId="70" xfId="0" applyFont="1" applyBorder="1" applyAlignment="1">
      <alignment horizontal="left" vertical="center"/>
    </xf>
    <xf numFmtId="0" fontId="48" fillId="0" borderId="71" xfId="0" applyFont="1" applyBorder="1" applyAlignment="1">
      <alignment horizontal="left" vertical="center"/>
    </xf>
    <xf numFmtId="0" fontId="48" fillId="0" borderId="75" xfId="0" applyFont="1" applyBorder="1" applyAlignment="1">
      <alignment horizontal="left" vertical="center"/>
    </xf>
    <xf numFmtId="0" fontId="16" fillId="0" borderId="76" xfId="0" applyFont="1" applyBorder="1" applyAlignment="1">
      <alignment vertical="center" wrapText="1"/>
    </xf>
    <xf numFmtId="0" fontId="16" fillId="8" borderId="72" xfId="0" applyFont="1" applyFill="1" applyBorder="1" applyAlignment="1">
      <alignment vertical="center"/>
    </xf>
    <xf numFmtId="0" fontId="16" fillId="0" borderId="0" xfId="0" applyFont="1" applyFill="1" applyBorder="1" applyAlignment="1">
      <alignment vertical="center" wrapText="1"/>
    </xf>
    <xf numFmtId="0" fontId="16" fillId="0" borderId="76" xfId="0" applyFont="1" applyFill="1" applyBorder="1" applyAlignment="1">
      <alignment vertical="center" wrapText="1"/>
    </xf>
    <xf numFmtId="43" fontId="16" fillId="4" borderId="72" xfId="1" applyFont="1" applyFill="1" applyBorder="1" applyAlignment="1">
      <alignment vertical="center"/>
    </xf>
    <xf numFmtId="0" fontId="16" fillId="0" borderId="77" xfId="0" applyFont="1" applyFill="1" applyBorder="1" applyAlignment="1">
      <alignment vertical="center" wrapText="1"/>
    </xf>
    <xf numFmtId="43" fontId="16" fillId="4" borderId="78" xfId="1" applyFont="1" applyFill="1" applyBorder="1" applyAlignment="1">
      <alignment vertical="center"/>
    </xf>
    <xf numFmtId="0" fontId="38" fillId="0" borderId="41" xfId="0" applyFont="1" applyBorder="1" applyAlignment="1">
      <alignment vertical="center"/>
    </xf>
    <xf numFmtId="0" fontId="8" fillId="0" borderId="41" xfId="0" applyFont="1" applyBorder="1" applyAlignment="1">
      <alignment vertical="center"/>
    </xf>
    <xf numFmtId="0" fontId="1" fillId="0" borderId="53" xfId="0" applyFont="1" applyBorder="1" applyAlignment="1">
      <alignment vertical="center"/>
    </xf>
    <xf numFmtId="0" fontId="26" fillId="0" borderId="54" xfId="0" applyFont="1" applyFill="1" applyBorder="1" applyAlignment="1">
      <alignment horizontal="center" vertical="center" wrapText="1"/>
    </xf>
    <xf numFmtId="0" fontId="0" fillId="0" borderId="54" xfId="0" applyFont="1" applyBorder="1" applyAlignment="1">
      <alignment vertical="center"/>
    </xf>
    <xf numFmtId="9" fontId="26" fillId="7" borderId="80" xfId="2" applyFont="1" applyFill="1" applyBorder="1" applyAlignment="1">
      <alignment horizontal="center" vertical="center" wrapText="1"/>
    </xf>
    <xf numFmtId="0" fontId="25" fillId="0" borderId="55" xfId="0" applyFont="1" applyFill="1" applyBorder="1" applyAlignment="1">
      <alignment horizontal="left" vertical="center"/>
    </xf>
    <xf numFmtId="0" fontId="26" fillId="0" borderId="56" xfId="0" applyFont="1" applyFill="1" applyBorder="1" applyAlignment="1">
      <alignment horizontal="center" vertical="center" wrapText="1"/>
    </xf>
    <xf numFmtId="4" fontId="26" fillId="0" borderId="57" xfId="0" applyNumberFormat="1" applyFont="1" applyFill="1" applyBorder="1" applyAlignment="1">
      <alignment horizontal="center" vertical="center" wrapText="1"/>
    </xf>
    <xf numFmtId="0" fontId="26" fillId="0" borderId="58" xfId="0" applyFont="1" applyFill="1" applyBorder="1" applyAlignment="1">
      <alignment horizontal="left" vertical="center"/>
    </xf>
    <xf numFmtId="0" fontId="26" fillId="0" borderId="0" xfId="0" applyFont="1" applyFill="1" applyBorder="1" applyAlignment="1">
      <alignment horizontal="center" vertical="center" wrapText="1"/>
    </xf>
    <xf numFmtId="0" fontId="26" fillId="4" borderId="2" xfId="0" applyFont="1" applyFill="1" applyBorder="1" applyAlignment="1">
      <alignment horizontal="left" vertical="center"/>
    </xf>
    <xf numFmtId="4" fontId="26" fillId="4" borderId="61" xfId="0" applyNumberFormat="1" applyFont="1" applyFill="1" applyBorder="1" applyAlignment="1">
      <alignment horizontal="center" vertical="center" wrapText="1"/>
    </xf>
    <xf numFmtId="0" fontId="26" fillId="0" borderId="69" xfId="0" applyFont="1" applyFill="1" applyBorder="1" applyAlignment="1">
      <alignment horizontal="left" vertical="center"/>
    </xf>
    <xf numFmtId="0" fontId="26" fillId="0" borderId="66" xfId="0" applyFont="1" applyFill="1" applyBorder="1" applyAlignment="1">
      <alignment horizontal="center" vertical="center" wrapText="1"/>
    </xf>
    <xf numFmtId="0" fontId="0" fillId="4" borderId="81" xfId="0" applyFont="1" applyFill="1" applyBorder="1" applyAlignment="1">
      <alignment horizontal="center" vertical="center"/>
    </xf>
    <xf numFmtId="0" fontId="25" fillId="0" borderId="55" xfId="0" applyFont="1" applyFill="1" applyBorder="1" applyAlignment="1">
      <alignment vertical="center"/>
    </xf>
    <xf numFmtId="0" fontId="49" fillId="0" borderId="56" xfId="0" applyFont="1" applyFill="1" applyBorder="1" applyAlignment="1">
      <alignment vertical="center" wrapText="1"/>
    </xf>
    <xf numFmtId="0" fontId="49" fillId="0" borderId="57" xfId="0" applyFont="1" applyFill="1" applyBorder="1" applyAlignment="1">
      <alignment horizontal="center" vertical="center" wrapText="1"/>
    </xf>
    <xf numFmtId="0" fontId="0" fillId="0" borderId="58" xfId="0" applyFont="1" applyBorder="1" applyAlignment="1">
      <alignment vertical="center"/>
    </xf>
    <xf numFmtId="0" fontId="0" fillId="7" borderId="82" xfId="0" applyFont="1" applyFill="1" applyBorder="1" applyAlignment="1">
      <alignment horizontal="center" vertical="center"/>
    </xf>
    <xf numFmtId="10" fontId="26" fillId="4" borderId="64" xfId="2" applyNumberFormat="1" applyFont="1" applyFill="1" applyBorder="1" applyAlignment="1">
      <alignment horizontal="center" vertical="center" wrapText="1"/>
    </xf>
    <xf numFmtId="0" fontId="0" fillId="7" borderId="80" xfId="0" applyFont="1" applyFill="1" applyBorder="1" applyAlignment="1">
      <alignment horizontal="center" vertical="center"/>
    </xf>
    <xf numFmtId="0" fontId="0" fillId="10" borderId="82" xfId="0" applyFont="1" applyFill="1" applyBorder="1" applyAlignment="1">
      <alignment horizontal="center" vertical="center"/>
    </xf>
    <xf numFmtId="0" fontId="0" fillId="0" borderId="69" xfId="0" applyFont="1" applyBorder="1" applyAlignment="1">
      <alignment vertical="center"/>
    </xf>
    <xf numFmtId="0" fontId="0" fillId="4" borderId="64" xfId="0" applyFont="1" applyFill="1" applyBorder="1" applyAlignment="1">
      <alignment horizontal="center" vertical="center"/>
    </xf>
    <xf numFmtId="0" fontId="8" fillId="0" borderId="23" xfId="0" applyFont="1" applyFill="1" applyBorder="1" applyAlignment="1">
      <alignment horizontal="left" vertical="center"/>
    </xf>
    <xf numFmtId="0" fontId="26" fillId="0" borderId="32" xfId="0" applyFont="1" applyFill="1" applyBorder="1" applyAlignment="1">
      <alignment vertical="center"/>
    </xf>
    <xf numFmtId="0" fontId="0" fillId="0" borderId="30" xfId="0" applyFont="1" applyBorder="1" applyAlignment="1">
      <alignment vertical="center"/>
    </xf>
    <xf numFmtId="43" fontId="22" fillId="0" borderId="0" xfId="1" applyFont="1" applyFill="1" applyAlignment="1">
      <alignment vertical="center" wrapText="1"/>
    </xf>
    <xf numFmtId="4" fontId="26" fillId="0" borderId="0" xfId="0" applyNumberFormat="1" applyFont="1" applyFill="1" applyBorder="1" applyAlignment="1" applyProtection="1">
      <alignment vertical="center"/>
    </xf>
    <xf numFmtId="43" fontId="8" fillId="0" borderId="0" xfId="1" applyFont="1" applyAlignment="1">
      <alignment vertical="center"/>
    </xf>
    <xf numFmtId="0" fontId="0" fillId="0" borderId="0" xfId="0" applyFill="1" applyAlignment="1">
      <alignment vertical="center"/>
    </xf>
    <xf numFmtId="4" fontId="25" fillId="0" borderId="0" xfId="0" applyNumberFormat="1" applyFont="1" applyFill="1" applyBorder="1" applyAlignment="1" applyProtection="1">
      <alignment vertical="center"/>
    </xf>
    <xf numFmtId="4" fontId="25" fillId="0" borderId="0" xfId="0" applyNumberFormat="1" applyFont="1" applyFill="1" applyBorder="1" applyAlignment="1">
      <alignment vertical="center"/>
    </xf>
    <xf numFmtId="0" fontId="25" fillId="0" borderId="0" xfId="0" applyFont="1" applyFill="1" applyBorder="1" applyAlignment="1">
      <alignment vertical="center" wrapText="1"/>
    </xf>
    <xf numFmtId="0" fontId="22" fillId="0" borderId="0" xfId="0" applyFont="1" applyFill="1" applyBorder="1" applyAlignment="1">
      <alignment vertical="center"/>
    </xf>
    <xf numFmtId="0" fontId="1" fillId="0" borderId="0" xfId="0" applyFont="1" applyFill="1" applyBorder="1" applyAlignment="1">
      <alignment horizontal="left" vertical="center" wrapText="1"/>
    </xf>
    <xf numFmtId="0" fontId="12" fillId="0" borderId="0" xfId="0" applyFont="1" applyFill="1" applyBorder="1" applyAlignment="1">
      <alignment vertical="center"/>
    </xf>
    <xf numFmtId="0" fontId="26" fillId="10" borderId="47" xfId="0" applyFont="1" applyFill="1" applyBorder="1" applyAlignment="1">
      <alignment vertical="center"/>
    </xf>
    <xf numFmtId="0" fontId="26" fillId="7" borderId="47" xfId="0" applyFont="1" applyFill="1" applyBorder="1" applyAlignment="1">
      <alignment vertical="center"/>
    </xf>
    <xf numFmtId="0" fontId="25" fillId="10" borderId="30" xfId="0" applyFont="1" applyFill="1" applyBorder="1" applyAlignment="1">
      <alignment horizontal="left" vertical="center"/>
    </xf>
    <xf numFmtId="0" fontId="4" fillId="10" borderId="30" xfId="0" applyFont="1" applyFill="1" applyBorder="1" applyAlignment="1"/>
    <xf numFmtId="0" fontId="26" fillId="10" borderId="0" xfId="0" applyFont="1" applyFill="1" applyAlignment="1">
      <alignment horizontal="left" vertical="center"/>
    </xf>
    <xf numFmtId="0" fontId="4" fillId="10" borderId="0" xfId="0" applyFont="1" applyFill="1" applyAlignment="1"/>
    <xf numFmtId="0" fontId="25" fillId="10" borderId="2" xfId="0" applyFont="1" applyFill="1" applyBorder="1" applyAlignment="1">
      <alignment horizontal="left" vertical="center"/>
    </xf>
    <xf numFmtId="0" fontId="25" fillId="10" borderId="28" xfId="0" applyFont="1" applyFill="1" applyBorder="1" applyAlignment="1">
      <alignment horizontal="left" vertical="center"/>
    </xf>
    <xf numFmtId="0" fontId="26" fillId="10" borderId="2" xfId="0" applyFont="1" applyFill="1" applyBorder="1" applyAlignment="1">
      <alignment horizontal="left" vertical="center"/>
    </xf>
    <xf numFmtId="0" fontId="26" fillId="10" borderId="28" xfId="0" applyFont="1" applyFill="1" applyBorder="1" applyAlignment="1">
      <alignment horizontal="left" vertical="center"/>
    </xf>
    <xf numFmtId="0" fontId="33" fillId="8" borderId="86" xfId="0" applyFont="1" applyFill="1" applyBorder="1" applyAlignment="1">
      <alignment horizontal="centerContinuous" vertical="center"/>
    </xf>
    <xf numFmtId="0" fontId="8" fillId="8" borderId="87" xfId="0" applyFont="1" applyFill="1" applyBorder="1" applyAlignment="1">
      <alignment horizontal="centerContinuous" vertical="center"/>
    </xf>
    <xf numFmtId="0" fontId="8" fillId="8" borderId="88" xfId="0" applyFont="1" applyFill="1" applyBorder="1" applyAlignment="1">
      <alignment horizontal="centerContinuous" vertical="center"/>
    </xf>
    <xf numFmtId="0" fontId="8" fillId="0" borderId="89" xfId="0" applyFont="1" applyBorder="1"/>
    <xf numFmtId="0" fontId="8" fillId="0" borderId="83" xfId="0" applyFont="1" applyBorder="1"/>
    <xf numFmtId="0" fontId="8" fillId="0" borderId="29" xfId="0" applyFont="1" applyBorder="1"/>
    <xf numFmtId="0" fontId="23" fillId="0" borderId="83" xfId="0" applyFont="1" applyFill="1" applyBorder="1" applyAlignment="1">
      <alignment horizontal="left" vertical="center"/>
    </xf>
    <xf numFmtId="0" fontId="8" fillId="0" borderId="83" xfId="0" applyFont="1" applyFill="1" applyBorder="1"/>
    <xf numFmtId="0" fontId="0" fillId="0" borderId="83" xfId="0" applyFill="1" applyBorder="1"/>
    <xf numFmtId="0" fontId="8" fillId="0" borderId="29" xfId="0" applyFont="1" applyFill="1" applyBorder="1"/>
    <xf numFmtId="0" fontId="8" fillId="13" borderId="52" xfId="0" applyFont="1" applyFill="1" applyBorder="1" applyAlignment="1">
      <alignment horizontal="left" vertical="center"/>
    </xf>
    <xf numFmtId="0" fontId="8" fillId="13" borderId="41" xfId="0" applyFont="1" applyFill="1" applyBorder="1" applyAlignment="1">
      <alignment horizontal="left" vertical="center"/>
    </xf>
    <xf numFmtId="0" fontId="8" fillId="13" borderId="89" xfId="0" applyFont="1" applyFill="1" applyBorder="1" applyAlignment="1">
      <alignment vertical="center"/>
    </xf>
    <xf numFmtId="0" fontId="28" fillId="8" borderId="23" xfId="0" applyFont="1" applyFill="1" applyBorder="1" applyAlignment="1">
      <alignment horizontal="centerContinuous" vertical="center"/>
    </xf>
    <xf numFmtId="0" fontId="28" fillId="8" borderId="0" xfId="0" applyFont="1" applyFill="1" applyBorder="1" applyAlignment="1">
      <alignment horizontal="centerContinuous" vertical="center"/>
    </xf>
    <xf numFmtId="0" fontId="28" fillId="8" borderId="83" xfId="0" applyFont="1" applyFill="1" applyBorder="1" applyAlignment="1">
      <alignment horizontal="centerContinuous" vertical="center"/>
    </xf>
    <xf numFmtId="0" fontId="28" fillId="13" borderId="23" xfId="0" applyFont="1" applyFill="1" applyBorder="1" applyAlignment="1">
      <alignment horizontal="left" vertical="center"/>
    </xf>
    <xf numFmtId="0" fontId="8" fillId="13" borderId="0" xfId="0" applyFont="1" applyFill="1" applyBorder="1" applyAlignment="1">
      <alignment horizontal="left" vertical="center"/>
    </xf>
    <xf numFmtId="0" fontId="8" fillId="13" borderId="83" xfId="0" applyFont="1" applyFill="1" applyBorder="1" applyAlignment="1">
      <alignment vertical="center"/>
    </xf>
    <xf numFmtId="0" fontId="8" fillId="13" borderId="23" xfId="0" applyFont="1" applyFill="1" applyBorder="1" applyAlignment="1">
      <alignment horizontal="left" vertical="center"/>
    </xf>
    <xf numFmtId="0" fontId="14" fillId="13" borderId="0" xfId="0" applyFont="1" applyFill="1" applyBorder="1" applyAlignment="1">
      <alignment horizontal="left" vertical="center"/>
    </xf>
    <xf numFmtId="0" fontId="14" fillId="13" borderId="83" xfId="0" applyFont="1" applyFill="1" applyBorder="1" applyAlignment="1">
      <alignment vertical="center"/>
    </xf>
    <xf numFmtId="0" fontId="8" fillId="13" borderId="23" xfId="0" applyFont="1" applyFill="1" applyBorder="1" applyAlignment="1">
      <alignment horizontal="left" vertical="center" wrapText="1"/>
    </xf>
    <xf numFmtId="0" fontId="8" fillId="13" borderId="1" xfId="0" applyFont="1" applyFill="1" applyBorder="1" applyAlignment="1">
      <alignment horizontal="left" vertical="center"/>
    </xf>
    <xf numFmtId="9" fontId="8" fillId="13" borderId="1" xfId="2" applyFont="1" applyFill="1" applyBorder="1" applyAlignment="1">
      <alignment horizontal="left" vertical="center"/>
    </xf>
    <xf numFmtId="44" fontId="8" fillId="13" borderId="1" xfId="0" applyNumberFormat="1" applyFont="1" applyFill="1" applyBorder="1" applyAlignment="1">
      <alignment horizontal="left" vertical="center"/>
    </xf>
    <xf numFmtId="14" fontId="8" fillId="13" borderId="1" xfId="0" applyNumberFormat="1" applyFont="1" applyFill="1" applyBorder="1" applyAlignment="1">
      <alignment horizontal="left" vertical="center"/>
    </xf>
    <xf numFmtId="0" fontId="8" fillId="13" borderId="32" xfId="0" applyFont="1" applyFill="1" applyBorder="1" applyAlignment="1">
      <alignment horizontal="left" vertical="center"/>
    </xf>
    <xf numFmtId="0" fontId="8" fillId="13" borderId="30" xfId="0" applyFont="1" applyFill="1" applyBorder="1" applyAlignment="1">
      <alignment horizontal="left" vertical="center"/>
    </xf>
    <xf numFmtId="0" fontId="8" fillId="13" borderId="29" xfId="0" applyFont="1" applyFill="1" applyBorder="1" applyAlignment="1">
      <alignment vertical="center"/>
    </xf>
    <xf numFmtId="0" fontId="8" fillId="13" borderId="0" xfId="0" applyFont="1" applyFill="1" applyBorder="1" applyAlignment="1">
      <alignment horizontal="right" vertical="center"/>
    </xf>
    <xf numFmtId="0" fontId="28" fillId="4" borderId="1" xfId="0" applyFont="1" applyFill="1" applyBorder="1" applyAlignment="1">
      <alignment horizontal="left" vertical="center"/>
    </xf>
    <xf numFmtId="44" fontId="28" fillId="4" borderId="1" xfId="0" applyNumberFormat="1" applyFont="1" applyFill="1" applyBorder="1" applyAlignment="1">
      <alignment horizontal="left" vertical="center"/>
    </xf>
    <xf numFmtId="14" fontId="8" fillId="4" borderId="47" xfId="0" applyNumberFormat="1" applyFont="1" applyFill="1" applyBorder="1" applyAlignment="1">
      <alignment horizontal="left" vertical="center"/>
    </xf>
    <xf numFmtId="14" fontId="8" fillId="4" borderId="90" xfId="0" applyNumberFormat="1" applyFont="1" applyFill="1" applyBorder="1" applyAlignment="1">
      <alignment horizontal="left" vertical="center"/>
    </xf>
    <xf numFmtId="0" fontId="8" fillId="4" borderId="48" xfId="0" applyFont="1" applyFill="1" applyBorder="1" applyAlignment="1">
      <alignment vertical="center"/>
    </xf>
    <xf numFmtId="0" fontId="8" fillId="4" borderId="49" xfId="0" applyFont="1" applyFill="1" applyBorder="1" applyAlignment="1">
      <alignment horizontal="left" vertical="center"/>
    </xf>
    <xf numFmtId="0" fontId="26" fillId="7" borderId="1" xfId="0" applyFont="1" applyFill="1" applyBorder="1" applyAlignment="1">
      <alignment horizontal="left" vertical="center"/>
    </xf>
    <xf numFmtId="0" fontId="0" fillId="7" borderId="1" xfId="0" applyFill="1" applyBorder="1" applyAlignment="1">
      <alignment horizontal="left" vertical="center"/>
    </xf>
    <xf numFmtId="0" fontId="4" fillId="0" borderId="0" xfId="0" applyFont="1" applyAlignment="1">
      <alignment horizontal="left" vertical="center"/>
    </xf>
    <xf numFmtId="0" fontId="0" fillId="0" borderId="0" xfId="0" applyFill="1" applyBorder="1" applyAlignment="1">
      <alignment horizontal="left" vertical="center"/>
    </xf>
    <xf numFmtId="0" fontId="43" fillId="0" borderId="0" xfId="0" applyFont="1" applyAlignment="1">
      <alignment horizontal="left" vertical="center"/>
    </xf>
    <xf numFmtId="0" fontId="52" fillId="11" borderId="47" xfId="0" applyFont="1" applyFill="1" applyBorder="1" applyAlignment="1" applyProtection="1">
      <alignment horizontal="center" vertical="center" wrapText="1"/>
    </xf>
    <xf numFmtId="44" fontId="28" fillId="13" borderId="47" xfId="10" applyFont="1" applyFill="1" applyBorder="1" applyAlignment="1" applyProtection="1">
      <alignment horizontal="right" vertical="center" wrapText="1"/>
    </xf>
    <xf numFmtId="44" fontId="27" fillId="13" borderId="47" xfId="10" applyFont="1" applyFill="1" applyBorder="1" applyAlignment="1" applyProtection="1">
      <alignment horizontal="right" vertical="center" wrapText="1"/>
    </xf>
    <xf numFmtId="44" fontId="28" fillId="11" borderId="47" xfId="10" applyFont="1" applyFill="1" applyBorder="1" applyAlignment="1" applyProtection="1">
      <alignment horizontal="right" vertical="center" wrapText="1"/>
    </xf>
    <xf numFmtId="0" fontId="28" fillId="13" borderId="0" xfId="0" applyFont="1" applyFill="1" applyBorder="1" applyAlignment="1" applyProtection="1">
      <alignment horizontal="left" vertical="center" wrapText="1"/>
    </xf>
    <xf numFmtId="4" fontId="28" fillId="13" borderId="0" xfId="0" applyNumberFormat="1" applyFont="1" applyFill="1" applyBorder="1" applyAlignment="1" applyProtection="1">
      <alignment horizontal="center" vertical="center" wrapText="1"/>
    </xf>
    <xf numFmtId="0" fontId="52" fillId="11" borderId="48" xfId="0" applyFont="1" applyFill="1" applyBorder="1" applyAlignment="1" applyProtection="1">
      <alignment vertical="center"/>
    </xf>
    <xf numFmtId="0" fontId="52" fillId="11" borderId="84" xfId="0" applyFont="1" applyFill="1" applyBorder="1" applyAlignment="1" applyProtection="1">
      <alignment vertical="center"/>
    </xf>
    <xf numFmtId="0" fontId="52" fillId="11" borderId="49" xfId="0" applyFont="1" applyFill="1" applyBorder="1" applyAlignment="1" applyProtection="1">
      <alignment vertical="center"/>
    </xf>
    <xf numFmtId="44" fontId="28" fillId="11" borderId="47" xfId="10" applyFont="1" applyFill="1" applyBorder="1" applyAlignment="1" applyProtection="1">
      <alignment horizontal="center" vertical="center" wrapText="1"/>
    </xf>
    <xf numFmtId="44" fontId="1" fillId="2" borderId="47" xfId="10" applyFont="1" applyFill="1" applyBorder="1" applyAlignment="1" applyProtection="1">
      <alignment horizontal="center" vertical="center" wrapText="1"/>
    </xf>
    <xf numFmtId="0" fontId="54" fillId="11" borderId="0" xfId="0" applyFont="1" applyFill="1" applyBorder="1" applyAlignment="1" applyProtection="1">
      <alignment vertical="center" wrapText="1"/>
    </xf>
    <xf numFmtId="43" fontId="8" fillId="13" borderId="47" xfId="1" applyFont="1" applyFill="1" applyBorder="1" applyAlignment="1" applyProtection="1">
      <alignment horizontal="center" vertical="center" wrapText="1"/>
    </xf>
    <xf numFmtId="44" fontId="8" fillId="13" borderId="47" xfId="10" applyFont="1" applyFill="1" applyBorder="1" applyAlignment="1" applyProtection="1">
      <alignment horizontal="center" vertical="center" wrapText="1"/>
    </xf>
    <xf numFmtId="44" fontId="28" fillId="8" borderId="47" xfId="10" applyFont="1" applyFill="1" applyBorder="1" applyAlignment="1" applyProtection="1">
      <alignment horizontal="right" vertical="center" wrapText="1"/>
    </xf>
    <xf numFmtId="0" fontId="52" fillId="8" borderId="47" xfId="0" applyFont="1" applyFill="1" applyBorder="1" applyAlignment="1" applyProtection="1">
      <alignment vertical="center"/>
    </xf>
    <xf numFmtId="44" fontId="28" fillId="8" borderId="47" xfId="10" applyFont="1" applyFill="1" applyBorder="1" applyAlignment="1" applyProtection="1">
      <alignment horizontal="center" vertical="center" wrapText="1"/>
    </xf>
    <xf numFmtId="44" fontId="1" fillId="9" borderId="47" xfId="10" applyFont="1" applyFill="1" applyBorder="1" applyAlignment="1" applyProtection="1">
      <alignment horizontal="center" vertical="center" wrapText="1"/>
    </xf>
    <xf numFmtId="44" fontId="1" fillId="14" borderId="47" xfId="10" applyFont="1" applyFill="1" applyBorder="1" applyAlignment="1" applyProtection="1">
      <alignment horizontal="center" vertical="center" wrapText="1"/>
    </xf>
    <xf numFmtId="10" fontId="1" fillId="14" borderId="47" xfId="2" applyNumberFormat="1" applyFont="1" applyFill="1" applyBorder="1" applyAlignment="1" applyProtection="1">
      <alignment horizontal="center" vertical="center"/>
    </xf>
    <xf numFmtId="4" fontId="52" fillId="6" borderId="47" xfId="0" applyNumberFormat="1" applyFont="1" applyFill="1" applyBorder="1" applyAlignment="1" applyProtection="1">
      <alignment vertical="center" wrapText="1"/>
    </xf>
    <xf numFmtId="44" fontId="52" fillId="13" borderId="47" xfId="10" applyFont="1" applyFill="1" applyBorder="1" applyAlignment="1" applyProtection="1">
      <alignment horizontal="right" vertical="center" wrapText="1"/>
    </xf>
    <xf numFmtId="44" fontId="8" fillId="13" borderId="47" xfId="10" applyFont="1" applyFill="1" applyBorder="1" applyAlignment="1" applyProtection="1">
      <alignment horizontal="right" vertical="center" wrapText="1"/>
    </xf>
    <xf numFmtId="0" fontId="28" fillId="4" borderId="1" xfId="0" applyFont="1" applyFill="1" applyBorder="1" applyAlignment="1" applyProtection="1">
      <alignment horizontal="center" vertical="center" wrapText="1"/>
    </xf>
    <xf numFmtId="44" fontId="8" fillId="0" borderId="1" xfId="10" applyFont="1" applyBorder="1" applyAlignment="1" applyProtection="1">
      <alignment horizontal="right" vertical="center" wrapText="1"/>
    </xf>
    <xf numFmtId="44" fontId="28" fillId="4" borderId="1" xfId="10" applyFont="1" applyFill="1" applyBorder="1" applyAlignment="1" applyProtection="1">
      <alignment horizontal="right" vertical="center"/>
    </xf>
    <xf numFmtId="10" fontId="28" fillId="4" borderId="1" xfId="0" applyNumberFormat="1" applyFont="1" applyFill="1" applyBorder="1" applyAlignment="1" applyProtection="1">
      <alignment horizontal="center" vertical="center"/>
    </xf>
    <xf numFmtId="0" fontId="11" fillId="13" borderId="0" xfId="0" applyFont="1" applyFill="1" applyBorder="1" applyAlignment="1" applyProtection="1">
      <alignment vertical="center" wrapText="1"/>
    </xf>
    <xf numFmtId="4" fontId="16" fillId="13" borderId="0" xfId="0" applyNumberFormat="1" applyFont="1" applyFill="1" applyBorder="1" applyAlignment="1" applyProtection="1">
      <alignment horizontal="center" vertical="center" wrapText="1"/>
    </xf>
    <xf numFmtId="0" fontId="16" fillId="13" borderId="0" xfId="0" applyFont="1" applyFill="1" applyBorder="1" applyAlignment="1" applyProtection="1">
      <alignment vertical="center"/>
    </xf>
    <xf numFmtId="0" fontId="4" fillId="13" borderId="0" xfId="0" applyFont="1" applyFill="1" applyBorder="1" applyAlignment="1" applyProtection="1">
      <alignment vertical="center"/>
    </xf>
    <xf numFmtId="0" fontId="8" fillId="13" borderId="0" xfId="0" applyFont="1" applyFill="1" applyAlignment="1" applyProtection="1">
      <alignment vertical="center"/>
    </xf>
    <xf numFmtId="10" fontId="8" fillId="13" borderId="1" xfId="2" applyNumberFormat="1" applyFont="1" applyFill="1" applyBorder="1" applyAlignment="1" applyProtection="1">
      <alignment horizontal="center" vertical="center" wrapText="1"/>
    </xf>
    <xf numFmtId="0" fontId="8" fillId="13" borderId="0" xfId="0" applyFont="1" applyFill="1" applyAlignment="1" applyProtection="1">
      <alignment horizontal="right" vertical="center"/>
    </xf>
    <xf numFmtId="0" fontId="8" fillId="2" borderId="0" xfId="0" applyFont="1" applyFill="1" applyBorder="1" applyAlignment="1" applyProtection="1">
      <alignment horizontal="left" vertical="center"/>
    </xf>
    <xf numFmtId="0" fontId="28" fillId="9" borderId="0" xfId="0" applyFont="1" applyFill="1" applyBorder="1" applyAlignment="1" applyProtection="1">
      <alignment horizontal="centerContinuous" vertical="center"/>
    </xf>
    <xf numFmtId="0" fontId="53" fillId="13" borderId="0" xfId="0" applyFont="1" applyFill="1" applyBorder="1" applyAlignment="1" applyProtection="1">
      <alignment horizontal="centerContinuous" vertical="center"/>
    </xf>
    <xf numFmtId="0" fontId="50" fillId="13" borderId="0" xfId="0" applyFont="1" applyFill="1" applyAlignment="1" applyProtection="1">
      <alignment horizontal="centerContinuous" vertical="center"/>
    </xf>
    <xf numFmtId="0" fontId="8" fillId="13" borderId="0" xfId="0" applyFont="1" applyFill="1" applyAlignment="1" applyProtection="1">
      <alignment horizontal="centerContinuous" vertical="center"/>
    </xf>
    <xf numFmtId="0" fontId="51" fillId="13" borderId="0" xfId="0" applyFont="1" applyFill="1" applyAlignment="1" applyProtection="1">
      <alignment horizontal="centerContinuous" vertical="center"/>
    </xf>
    <xf numFmtId="0" fontId="8" fillId="13" borderId="0" xfId="0" applyFont="1" applyFill="1" applyBorder="1" applyAlignment="1" applyProtection="1">
      <alignment horizontal="left" vertical="center"/>
    </xf>
    <xf numFmtId="0" fontId="8" fillId="8" borderId="47" xfId="0" applyFont="1" applyFill="1" applyBorder="1" applyAlignment="1" applyProtection="1">
      <alignment vertical="center"/>
    </xf>
    <xf numFmtId="0" fontId="8" fillId="13" borderId="0" xfId="0" applyFont="1" applyFill="1" applyBorder="1" applyAlignment="1" applyProtection="1">
      <alignment vertical="center"/>
    </xf>
    <xf numFmtId="0" fontId="28" fillId="12" borderId="0" xfId="0" applyFont="1" applyFill="1" applyBorder="1" applyAlignment="1" applyProtection="1">
      <alignment horizontal="left" vertical="center"/>
    </xf>
    <xf numFmtId="0" fontId="54" fillId="12" borderId="0" xfId="0" applyFont="1" applyFill="1" applyBorder="1" applyAlignment="1" applyProtection="1">
      <alignment horizontal="left" vertical="center"/>
    </xf>
    <xf numFmtId="0" fontId="8" fillId="12" borderId="0" xfId="0" applyFont="1" applyFill="1" applyBorder="1" applyAlignment="1" applyProtection="1">
      <alignment vertical="center"/>
    </xf>
    <xf numFmtId="44" fontId="1" fillId="6" borderId="47" xfId="10" applyFont="1" applyFill="1" applyBorder="1" applyAlignment="1" applyProtection="1">
      <alignment vertical="center"/>
    </xf>
    <xf numFmtId="2" fontId="12" fillId="13" borderId="0" xfId="0" applyNumberFormat="1" applyFont="1" applyFill="1" applyBorder="1" applyAlignment="1" applyProtection="1">
      <alignment vertical="center"/>
    </xf>
    <xf numFmtId="0" fontId="28" fillId="13" borderId="0" xfId="0" applyFont="1" applyFill="1" applyBorder="1" applyAlignment="1" applyProtection="1">
      <alignment horizontal="left" vertical="center"/>
    </xf>
    <xf numFmtId="0" fontId="28" fillId="13" borderId="0" xfId="0" applyFont="1" applyFill="1" applyBorder="1" applyAlignment="1">
      <alignment horizontal="left" vertical="center"/>
    </xf>
    <xf numFmtId="0" fontId="28" fillId="13" borderId="0" xfId="0" applyFont="1" applyFill="1" applyAlignment="1" applyProtection="1">
      <alignment vertical="center" wrapText="1"/>
    </xf>
    <xf numFmtId="0" fontId="28" fillId="0" borderId="0" xfId="0" applyFont="1" applyAlignment="1">
      <alignment vertical="center" wrapText="1"/>
    </xf>
    <xf numFmtId="0" fontId="8" fillId="13" borderId="0" xfId="0" applyFont="1" applyFill="1" applyBorder="1" applyAlignment="1">
      <alignment vertical="center"/>
    </xf>
    <xf numFmtId="0" fontId="8" fillId="7" borderId="0" xfId="0" applyFont="1" applyFill="1" applyBorder="1" applyAlignment="1" applyProtection="1">
      <alignment horizontal="center" vertical="center"/>
      <protection locked="0"/>
    </xf>
    <xf numFmtId="14" fontId="8" fillId="4" borderId="47" xfId="0" applyNumberFormat="1" applyFont="1" applyFill="1" applyBorder="1" applyAlignment="1" applyProtection="1">
      <alignment horizontal="left" vertical="center"/>
      <protection locked="0"/>
    </xf>
    <xf numFmtId="0" fontId="8" fillId="4" borderId="47" xfId="0" applyFont="1" applyFill="1" applyBorder="1" applyAlignment="1" applyProtection="1">
      <alignment horizontal="left" vertical="center"/>
      <protection locked="0"/>
    </xf>
    <xf numFmtId="0" fontId="8" fillId="13" borderId="0" xfId="0" applyFont="1" applyFill="1" applyAlignment="1">
      <alignment vertical="center"/>
    </xf>
    <xf numFmtId="0" fontId="47" fillId="0" borderId="0" xfId="0" applyFont="1" applyAlignment="1">
      <alignment vertical="center"/>
    </xf>
    <xf numFmtId="0" fontId="55" fillId="0" borderId="0" xfId="0" applyFont="1"/>
    <xf numFmtId="0" fontId="20" fillId="7" borderId="1" xfId="0" applyFont="1" applyFill="1" applyBorder="1" applyAlignment="1">
      <alignment horizontal="left" vertical="center"/>
    </xf>
    <xf numFmtId="0" fontId="12" fillId="10" borderId="48" xfId="0" applyFont="1" applyFill="1" applyBorder="1" applyAlignment="1">
      <alignment horizontal="left" vertical="center"/>
    </xf>
    <xf numFmtId="0" fontId="12" fillId="10" borderId="49" xfId="0" applyFont="1" applyFill="1" applyBorder="1" applyAlignment="1">
      <alignment horizontal="left" vertical="center"/>
    </xf>
    <xf numFmtId="0" fontId="12" fillId="7" borderId="48" xfId="0" applyFont="1" applyFill="1" applyBorder="1" applyAlignment="1">
      <alignment horizontal="left" vertical="center"/>
    </xf>
    <xf numFmtId="0" fontId="12" fillId="7" borderId="49" xfId="0" applyFont="1" applyFill="1" applyBorder="1" applyAlignment="1">
      <alignment horizontal="left" vertical="center"/>
    </xf>
    <xf numFmtId="0" fontId="11" fillId="2" borderId="24"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7" fillId="11" borderId="40" xfId="0" applyFont="1" applyFill="1" applyBorder="1" applyAlignment="1">
      <alignment horizontal="left" vertical="top" wrapText="1"/>
    </xf>
    <xf numFmtId="0" fontId="22" fillId="0" borderId="31"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44" fillId="0" borderId="0" xfId="0" applyFont="1" applyAlignment="1">
      <alignment horizontal="left" vertical="center" wrapText="1"/>
    </xf>
    <xf numFmtId="0" fontId="12" fillId="0" borderId="16"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16" xfId="0" applyFont="1" applyBorder="1" applyAlignment="1">
      <alignment horizontal="left" vertical="top" wrapText="1"/>
    </xf>
    <xf numFmtId="0" fontId="42" fillId="2" borderId="6" xfId="0" applyFont="1" applyFill="1" applyBorder="1" applyAlignment="1">
      <alignment horizontal="center" vertical="top" wrapText="1"/>
    </xf>
    <xf numFmtId="0" fontId="11" fillId="2" borderId="6" xfId="0" applyFont="1" applyFill="1" applyBorder="1" applyAlignment="1">
      <alignment horizontal="center" vertical="center" wrapText="1"/>
    </xf>
    <xf numFmtId="0" fontId="12" fillId="0" borderId="1" xfId="0" applyFont="1" applyFill="1" applyBorder="1" applyAlignment="1">
      <alignment horizontal="center" wrapText="1"/>
    </xf>
    <xf numFmtId="0" fontId="12" fillId="0" borderId="1" xfId="0" applyFont="1" applyFill="1" applyBorder="1" applyAlignment="1">
      <alignment horizontal="left" wrapText="1"/>
    </xf>
    <xf numFmtId="0" fontId="44" fillId="0" borderId="0" xfId="0" applyFont="1" applyAlignment="1">
      <alignment horizontal="left" vertical="center"/>
    </xf>
    <xf numFmtId="0" fontId="11" fillId="12" borderId="6" xfId="0" applyFont="1" applyFill="1" applyBorder="1" applyAlignment="1">
      <alignment horizontal="center" vertical="center" wrapText="1"/>
    </xf>
    <xf numFmtId="0" fontId="42" fillId="6" borderId="4" xfId="0" applyFont="1" applyFill="1" applyBorder="1" applyAlignment="1">
      <alignment horizontal="center" vertical="center" wrapText="1"/>
    </xf>
    <xf numFmtId="0" fontId="12" fillId="0" borderId="6" xfId="0" applyFont="1" applyBorder="1" applyAlignment="1">
      <alignment horizontal="left" vertical="top" wrapText="1"/>
    </xf>
    <xf numFmtId="0" fontId="12" fillId="0" borderId="1" xfId="0" applyFont="1" applyBorder="1" applyAlignment="1">
      <alignment horizontal="left" vertical="top" wrapText="1"/>
    </xf>
    <xf numFmtId="0" fontId="22" fillId="0" borderId="14" xfId="0" applyFont="1" applyFill="1" applyBorder="1" applyAlignment="1">
      <alignment horizontal="center" vertical="center" wrapText="1"/>
    </xf>
    <xf numFmtId="0" fontId="22" fillId="0" borderId="11" xfId="0" applyFont="1" applyFill="1" applyBorder="1" applyAlignment="1">
      <alignment horizontal="left" vertical="center" wrapText="1"/>
    </xf>
    <xf numFmtId="0" fontId="12" fillId="0" borderId="40" xfId="0" applyFont="1" applyBorder="1" applyAlignment="1">
      <alignment horizontal="left" vertical="top" wrapText="1"/>
    </xf>
    <xf numFmtId="0" fontId="29" fillId="2" borderId="24" xfId="0" applyFont="1" applyFill="1" applyBorder="1" applyAlignment="1">
      <alignment horizontal="center" vertical="center" wrapText="1"/>
    </xf>
    <xf numFmtId="0" fontId="29" fillId="2" borderId="39" xfId="0" applyFont="1" applyFill="1" applyBorder="1" applyAlignment="1">
      <alignment horizontal="center" vertical="center" wrapText="1"/>
    </xf>
    <xf numFmtId="0" fontId="12" fillId="0" borderId="11" xfId="0" applyFont="1" applyBorder="1" applyAlignment="1">
      <alignment horizontal="left" vertical="top" wrapText="1"/>
    </xf>
    <xf numFmtId="0" fontId="12" fillId="0" borderId="0" xfId="0" applyFont="1" applyAlignment="1">
      <alignment horizontal="left" vertical="center" wrapText="1"/>
    </xf>
    <xf numFmtId="0" fontId="25" fillId="2" borderId="37" xfId="0" applyFont="1" applyFill="1" applyBorder="1" applyAlignment="1">
      <alignment horizontal="center" vertical="center" wrapText="1"/>
    </xf>
    <xf numFmtId="0" fontId="25" fillId="2" borderId="38" xfId="0" applyFont="1" applyFill="1" applyBorder="1" applyAlignment="1">
      <alignment horizontal="center" vertical="center" wrapText="1"/>
    </xf>
    <xf numFmtId="0" fontId="34" fillId="0" borderId="10" xfId="0" applyFont="1" applyBorder="1" applyAlignment="1">
      <alignment horizontal="left" vertical="top" wrapText="1"/>
    </xf>
    <xf numFmtId="0" fontId="34" fillId="0" borderId="11" xfId="0" applyFont="1" applyBorder="1" applyAlignment="1">
      <alignment horizontal="left" vertical="top" wrapText="1"/>
    </xf>
    <xf numFmtId="0" fontId="7" fillId="2" borderId="37"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12" fillId="0" borderId="16" xfId="0" quotePrefix="1" applyFont="1" applyBorder="1" applyAlignment="1">
      <alignment horizontal="left" vertical="top" wrapText="1"/>
    </xf>
    <xf numFmtId="0" fontId="15" fillId="0" borderId="0" xfId="0" applyFont="1" applyAlignment="1">
      <alignment horizontal="left" vertical="center" wrapText="1"/>
    </xf>
    <xf numFmtId="0" fontId="15" fillId="0" borderId="0" xfId="0" applyFont="1" applyAlignment="1">
      <alignment horizontal="left" vertical="center"/>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5" xfId="0" quotePrefix="1" applyFont="1" applyBorder="1" applyAlignment="1">
      <alignment horizontal="left" vertical="top" wrapText="1"/>
    </xf>
    <xf numFmtId="0" fontId="12" fillId="0" borderId="46" xfId="0" quotePrefix="1" applyFont="1" applyBorder="1" applyAlignment="1">
      <alignment horizontal="left" vertical="top" wrapText="1"/>
    </xf>
    <xf numFmtId="0" fontId="12" fillId="11" borderId="11" xfId="0" applyFont="1" applyFill="1" applyBorder="1" applyAlignment="1">
      <alignment horizontal="left" vertical="top" wrapText="1"/>
    </xf>
    <xf numFmtId="0" fontId="47" fillId="0" borderId="63" xfId="0" applyFont="1" applyBorder="1" applyAlignment="1">
      <alignment horizontal="left" vertical="center"/>
    </xf>
    <xf numFmtId="0" fontId="47" fillId="0" borderId="64" xfId="0" applyFont="1" applyBorder="1" applyAlignment="1">
      <alignment horizontal="left" vertical="center"/>
    </xf>
    <xf numFmtId="0" fontId="26" fillId="7" borderId="1" xfId="0" applyFont="1" applyFill="1" applyBorder="1" applyAlignment="1">
      <alignment horizontal="left" vertical="center" wrapText="1"/>
    </xf>
    <xf numFmtId="0" fontId="26" fillId="7" borderId="9" xfId="0" applyFont="1" applyFill="1" applyBorder="1" applyAlignment="1">
      <alignment horizontal="left" vertical="center" wrapText="1"/>
    </xf>
    <xf numFmtId="0" fontId="26" fillId="4" borderId="1" xfId="0" applyFont="1" applyFill="1" applyBorder="1" applyAlignment="1">
      <alignment horizontal="left" vertical="center" wrapText="1"/>
    </xf>
    <xf numFmtId="0" fontId="26" fillId="4" borderId="9" xfId="0" applyFont="1" applyFill="1" applyBorder="1" applyAlignment="1">
      <alignment horizontal="left" vertical="center" wrapText="1"/>
    </xf>
    <xf numFmtId="0" fontId="25" fillId="4" borderId="11"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1" fillId="0" borderId="23" xfId="0" applyFont="1" applyBorder="1" applyAlignment="1">
      <alignment horizontal="left" vertical="center"/>
    </xf>
    <xf numFmtId="0" fontId="1" fillId="0" borderId="0" xfId="0" applyFont="1" applyBorder="1" applyAlignment="1">
      <alignment horizontal="left" vertical="center"/>
    </xf>
    <xf numFmtId="0" fontId="47" fillId="0" borderId="2" xfId="0" applyFont="1" applyBorder="1" applyAlignment="1">
      <alignment horizontal="left" vertical="center"/>
    </xf>
    <xf numFmtId="0" fontId="47" fillId="0" borderId="61" xfId="0" applyFont="1" applyBorder="1" applyAlignment="1">
      <alignment horizontal="left" vertical="center"/>
    </xf>
    <xf numFmtId="0" fontId="40" fillId="4" borderId="1" xfId="0" applyFont="1" applyFill="1" applyBorder="1" applyAlignment="1">
      <alignment horizontal="left" vertical="center" wrapText="1"/>
    </xf>
    <xf numFmtId="0" fontId="25" fillId="7" borderId="1" xfId="0" applyFont="1" applyFill="1" applyBorder="1" applyAlignment="1">
      <alignment horizontal="left" vertical="center" wrapText="1"/>
    </xf>
    <xf numFmtId="0" fontId="25" fillId="4" borderId="32" xfId="0" applyFont="1" applyFill="1" applyBorder="1" applyAlignment="1">
      <alignment horizontal="center" vertical="center" wrapText="1"/>
    </xf>
    <xf numFmtId="0" fontId="25" fillId="4" borderId="30" xfId="0" applyFont="1" applyFill="1" applyBorder="1" applyAlignment="1">
      <alignment horizontal="center" vertical="center" wrapText="1"/>
    </xf>
    <xf numFmtId="0" fontId="25" fillId="4" borderId="29" xfId="0" applyFont="1" applyFill="1" applyBorder="1" applyAlignment="1">
      <alignment horizontal="center" vertical="center" wrapText="1"/>
    </xf>
    <xf numFmtId="0" fontId="25" fillId="4" borderId="24" xfId="0" applyFont="1" applyFill="1" applyBorder="1" applyAlignment="1">
      <alignment horizontal="center" vertical="center" wrapText="1"/>
    </xf>
    <xf numFmtId="0" fontId="25" fillId="4" borderId="50" xfId="0" applyFont="1" applyFill="1" applyBorder="1" applyAlignment="1">
      <alignment horizontal="center" vertical="center" wrapText="1"/>
    </xf>
    <xf numFmtId="0" fontId="25" fillId="4" borderId="51" xfId="0" applyFont="1" applyFill="1" applyBorder="1" applyAlignment="1">
      <alignment horizontal="center" vertical="center" wrapText="1"/>
    </xf>
    <xf numFmtId="0" fontId="38" fillId="0" borderId="0" xfId="0" applyFont="1" applyAlignment="1">
      <alignment horizontal="center" vertical="center"/>
    </xf>
    <xf numFmtId="0" fontId="1" fillId="7" borderId="26" xfId="0" applyFont="1" applyFill="1" applyBorder="1" applyAlignment="1">
      <alignment horizontal="left" vertical="center" wrapText="1"/>
    </xf>
    <xf numFmtId="0" fontId="1" fillId="7" borderId="43" xfId="0" applyFont="1" applyFill="1" applyBorder="1" applyAlignment="1">
      <alignment horizontal="left" vertical="center" wrapText="1"/>
    </xf>
    <xf numFmtId="0" fontId="1" fillId="7" borderId="27" xfId="0" applyFont="1" applyFill="1" applyBorder="1" applyAlignment="1">
      <alignment horizontal="left" vertical="center" wrapText="1"/>
    </xf>
    <xf numFmtId="0" fontId="7" fillId="3" borderId="1" xfId="0" applyFont="1" applyFill="1" applyBorder="1" applyAlignment="1">
      <alignment horizontal="center" vertical="center"/>
    </xf>
    <xf numFmtId="0" fontId="40" fillId="4" borderId="9" xfId="0" applyFont="1" applyFill="1" applyBorder="1" applyAlignment="1">
      <alignment horizontal="left" vertical="center" wrapText="1"/>
    </xf>
    <xf numFmtId="0" fontId="13" fillId="0" borderId="0" xfId="0" applyFont="1" applyAlignment="1">
      <alignment horizontal="left" vertical="center"/>
    </xf>
    <xf numFmtId="0" fontId="16" fillId="0" borderId="73" xfId="0" applyFont="1" applyFill="1" applyBorder="1" applyAlignment="1">
      <alignment horizontal="right" vertical="center"/>
    </xf>
    <xf numFmtId="0" fontId="16" fillId="0" borderId="74" xfId="0" applyFont="1" applyFill="1" applyBorder="1" applyAlignment="1">
      <alignment horizontal="right" vertical="center"/>
    </xf>
    <xf numFmtId="0" fontId="16" fillId="0" borderId="30" xfId="0" applyFont="1" applyFill="1" applyBorder="1" applyAlignment="1">
      <alignment horizontal="left" vertical="center" wrapText="1"/>
    </xf>
    <xf numFmtId="0" fontId="16" fillId="0" borderId="79"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67" xfId="0" applyFont="1" applyFill="1" applyBorder="1" applyAlignment="1">
      <alignment horizontal="left" vertical="center" wrapText="1"/>
    </xf>
    <xf numFmtId="4" fontId="26" fillId="0" borderId="58" xfId="0" applyNumberFormat="1" applyFont="1" applyFill="1" applyBorder="1" applyAlignment="1">
      <alignment horizontal="left" vertical="center" wrapText="1"/>
    </xf>
    <xf numFmtId="4" fontId="26" fillId="0" borderId="0" xfId="0" applyNumberFormat="1" applyFont="1" applyFill="1" applyBorder="1" applyAlignment="1">
      <alignment horizontal="left" vertical="center" wrapText="1"/>
    </xf>
    <xf numFmtId="4" fontId="26" fillId="0" borderId="83" xfId="0" applyNumberFormat="1" applyFont="1" applyFill="1" applyBorder="1" applyAlignment="1">
      <alignment horizontal="left" vertical="center" wrapText="1"/>
    </xf>
    <xf numFmtId="0" fontId="47" fillId="0" borderId="23" xfId="0" applyFont="1" applyBorder="1" applyAlignment="1">
      <alignment horizontal="left" vertical="center"/>
    </xf>
    <xf numFmtId="0" fontId="47" fillId="0" borderId="0" xfId="0" applyFont="1" applyBorder="1" applyAlignment="1">
      <alignment horizontal="left" vertical="center"/>
    </xf>
    <xf numFmtId="0" fontId="47" fillId="0" borderId="59" xfId="0" applyFont="1" applyBorder="1" applyAlignment="1">
      <alignment horizontal="left" vertical="center"/>
    </xf>
    <xf numFmtId="0" fontId="38" fillId="0" borderId="41" xfId="0" applyFont="1" applyBorder="1" applyAlignment="1">
      <alignment horizontal="left" vertical="center"/>
    </xf>
    <xf numFmtId="0" fontId="47" fillId="0" borderId="0" xfId="0" applyFont="1" applyFill="1" applyBorder="1" applyAlignment="1">
      <alignment horizontal="left" vertical="center"/>
    </xf>
    <xf numFmtId="0" fontId="48" fillId="0" borderId="70" xfId="0" applyFont="1" applyBorder="1" applyAlignment="1">
      <alignment horizontal="left" vertical="center" wrapText="1"/>
    </xf>
    <xf numFmtId="0" fontId="48" fillId="0" borderId="71" xfId="0" applyFont="1" applyBorder="1" applyAlignment="1">
      <alignment horizontal="left" vertical="center" wrapText="1"/>
    </xf>
    <xf numFmtId="0" fontId="28" fillId="13" borderId="47"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xf>
    <xf numFmtId="0" fontId="52" fillId="11" borderId="47" xfId="0" applyFont="1" applyFill="1" applyBorder="1" applyAlignment="1" applyProtection="1">
      <alignment horizontal="left" vertical="center" wrapText="1"/>
    </xf>
    <xf numFmtId="0" fontId="28" fillId="13" borderId="48" xfId="0" applyFont="1" applyFill="1" applyBorder="1" applyAlignment="1" applyProtection="1">
      <alignment horizontal="left" vertical="center" wrapText="1"/>
    </xf>
    <xf numFmtId="0" fontId="28" fillId="13" borderId="84" xfId="0" applyFont="1" applyFill="1" applyBorder="1" applyAlignment="1" applyProtection="1">
      <alignment horizontal="left" vertical="center" wrapText="1"/>
    </xf>
    <xf numFmtId="0" fontId="28" fillId="13" borderId="49" xfId="0" applyFont="1" applyFill="1" applyBorder="1" applyAlignment="1" applyProtection="1">
      <alignment horizontal="left" vertical="center" wrapText="1"/>
    </xf>
    <xf numFmtId="0" fontId="27" fillId="13" borderId="47" xfId="0" quotePrefix="1" applyFont="1" applyFill="1" applyBorder="1" applyAlignment="1" applyProtection="1">
      <alignment horizontal="left" vertical="center" wrapText="1"/>
    </xf>
    <xf numFmtId="0" fontId="8" fillId="13" borderId="47" xfId="0" applyFont="1" applyFill="1" applyBorder="1" applyAlignment="1" applyProtection="1">
      <alignment horizontal="left" vertical="center" wrapText="1"/>
    </xf>
    <xf numFmtId="0" fontId="28" fillId="11" borderId="47" xfId="0" applyFont="1" applyFill="1" applyBorder="1" applyAlignment="1" applyProtection="1">
      <alignment horizontal="left" vertical="center" wrapText="1"/>
    </xf>
    <xf numFmtId="0" fontId="1" fillId="2" borderId="47" xfId="0" applyFont="1" applyFill="1" applyBorder="1" applyAlignment="1" applyProtection="1">
      <alignment horizontal="left" vertical="center" wrapText="1"/>
    </xf>
    <xf numFmtId="0" fontId="28" fillId="11" borderId="85" xfId="0" applyFont="1" applyFill="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83" xfId="0" applyFont="1" applyBorder="1" applyAlignment="1" applyProtection="1">
      <alignment horizontal="left" vertical="center" wrapText="1"/>
    </xf>
    <xf numFmtId="0" fontId="1" fillId="14" borderId="47" xfId="0" applyFont="1" applyFill="1" applyBorder="1" applyAlignment="1" applyProtection="1">
      <alignment horizontal="left" vertical="center" wrapText="1"/>
    </xf>
    <xf numFmtId="0" fontId="1" fillId="14" borderId="47" xfId="0" applyFont="1" applyFill="1" applyBorder="1" applyAlignment="1" applyProtection="1">
      <alignment horizontal="left" vertical="center"/>
    </xf>
    <xf numFmtId="0" fontId="52" fillId="6" borderId="47" xfId="0" applyFont="1" applyFill="1" applyBorder="1" applyAlignment="1" applyProtection="1">
      <alignment horizontal="left" vertical="center" wrapText="1"/>
    </xf>
    <xf numFmtId="0" fontId="52" fillId="13" borderId="47" xfId="0" quotePrefix="1" applyFont="1" applyFill="1" applyBorder="1" applyAlignment="1" applyProtection="1">
      <alignment horizontal="left" vertical="center" wrapText="1"/>
    </xf>
    <xf numFmtId="0" fontId="28" fillId="4" borderId="2" xfId="0" applyFont="1" applyFill="1" applyBorder="1" applyAlignment="1">
      <alignment horizontal="right" vertical="center"/>
    </xf>
    <xf numFmtId="0" fontId="28" fillId="4" borderId="28" xfId="0" applyFont="1" applyFill="1" applyBorder="1" applyAlignment="1">
      <alignment horizontal="right" vertical="center"/>
    </xf>
    <xf numFmtId="0" fontId="28" fillId="4" borderId="3" xfId="0" applyFont="1" applyFill="1" applyBorder="1" applyAlignment="1">
      <alignment horizontal="right" vertical="center"/>
    </xf>
    <xf numFmtId="0" fontId="28" fillId="4" borderId="23" xfId="0" applyFont="1" applyFill="1" applyBorder="1" applyAlignment="1" applyProtection="1">
      <alignment horizontal="center" vertical="center"/>
    </xf>
    <xf numFmtId="0" fontId="28" fillId="4" borderId="83" xfId="0" applyFont="1" applyFill="1" applyBorder="1" applyAlignment="1" applyProtection="1">
      <alignment horizontal="center" vertical="center"/>
    </xf>
    <xf numFmtId="0" fontId="1" fillId="6" borderId="47" xfId="0" applyFont="1" applyFill="1" applyBorder="1" applyAlignment="1" applyProtection="1">
      <alignment horizontal="left" vertical="center" wrapText="1"/>
    </xf>
    <xf numFmtId="0" fontId="28" fillId="4" borderId="23" xfId="0" applyFont="1" applyFill="1" applyBorder="1" applyAlignment="1" applyProtection="1">
      <alignment horizontal="center" vertical="center" wrapText="1"/>
    </xf>
    <xf numFmtId="0" fontId="28" fillId="4" borderId="83" xfId="0" applyFont="1" applyFill="1" applyBorder="1" applyAlignment="1" applyProtection="1">
      <alignment horizontal="center" vertical="center" wrapText="1"/>
    </xf>
    <xf numFmtId="0" fontId="55" fillId="13" borderId="0" xfId="0" applyFont="1" applyFill="1" applyAlignment="1" applyProtection="1">
      <alignment horizontal="centerContinuous" vertical="center"/>
    </xf>
  </cellXfs>
  <cellStyles count="11">
    <cellStyle name="Lien hypertexte" xfId="3" builtinId="8"/>
    <cellStyle name="Milliers" xfId="1" builtinId="3"/>
    <cellStyle name="Milliers 2" xfId="9" xr:uid="{F3479392-9DAB-405C-B880-A3B8EDE6B9FC}"/>
    <cellStyle name="Milliers 3" xfId="6" xr:uid="{00000000-0005-0000-0000-000031000000}"/>
    <cellStyle name="Monétaire" xfId="10" builtinId="4"/>
    <cellStyle name="Monétaire 2" xfId="5" xr:uid="{00000000-0005-0000-0000-000033000000}"/>
    <cellStyle name="Normal" xfId="0" builtinId="0"/>
    <cellStyle name="Normal 2" xfId="4" xr:uid="{00000000-0005-0000-0000-000034000000}"/>
    <cellStyle name="Pourcentage" xfId="2" builtinId="5"/>
    <cellStyle name="Pourcentage 2" xfId="7" xr:uid="{00000000-0005-0000-0000-000003000000}"/>
    <cellStyle name="Pourcentage 3" xfId="8" xr:uid="{00000000-0005-0000-0000-000035000000}"/>
  </cellStyles>
  <dxfs count="30">
    <dxf>
      <font>
        <color rgb="FF9C0006"/>
      </font>
      <fill>
        <patternFill>
          <bgColor rgb="FFFFC7CE"/>
        </patternFill>
      </fill>
    </dxf>
    <dxf>
      <font>
        <b/>
        <i val="0"/>
        <color rgb="FFFF0000"/>
      </font>
      <fill>
        <patternFill>
          <bgColor rgb="FFFFFF00"/>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dxf>
    <dxf>
      <font>
        <b/>
        <i val="0"/>
        <color rgb="FFFF0000"/>
      </font>
    </dxf>
    <dxf>
      <font>
        <color rgb="FF9C0006"/>
      </font>
      <fill>
        <patternFill>
          <bgColor rgb="FFFFC7CE"/>
        </patternFill>
      </fill>
    </dxf>
    <dxf>
      <font>
        <b/>
        <i val="0"/>
        <color rgb="FFFF0000"/>
      </font>
      <fill>
        <patternFill>
          <bgColor rgb="FFFFFF00"/>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dxf>
    <dxf>
      <font>
        <b/>
        <i val="0"/>
        <color rgb="FFFF0000"/>
      </font>
    </dxf>
    <dxf>
      <font>
        <color rgb="FF9C0006"/>
      </font>
      <fill>
        <patternFill>
          <bgColor rgb="FFFFC7CE"/>
        </patternFill>
      </fill>
    </dxf>
    <dxf>
      <font>
        <b/>
        <i val="0"/>
        <color rgb="FFFF0000"/>
      </font>
      <fill>
        <patternFill>
          <bgColor rgb="FFFFFF00"/>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dxf>
    <dxf>
      <font>
        <b/>
        <i val="0"/>
        <color rgb="FFFF0000"/>
      </font>
    </dxf>
    <dxf>
      <font>
        <color rgb="FF9C0006"/>
      </font>
      <fill>
        <patternFill>
          <bgColor rgb="FFFFC7CE"/>
        </patternFill>
      </fill>
    </dxf>
    <dxf>
      <font>
        <b/>
        <i val="0"/>
        <color rgb="FFFF0000"/>
      </font>
      <fill>
        <patternFill>
          <bgColor rgb="FFFFFF00"/>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dxf>
    <dxf>
      <font>
        <b/>
        <i val="0"/>
        <color rgb="FFFF0000"/>
      </font>
    </dxf>
    <dxf>
      <font>
        <color rgb="FF9C0006"/>
      </font>
      <fill>
        <patternFill>
          <bgColor rgb="FFFFC7CE"/>
        </patternFill>
      </fill>
    </dxf>
    <dxf>
      <font>
        <b/>
        <i val="0"/>
        <color rgb="FFFF0000"/>
      </font>
      <fill>
        <patternFill>
          <bgColor rgb="FFFFFF00"/>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dxf>
    <dxf>
      <font>
        <b/>
        <i val="0"/>
        <color rgb="FFFF0000"/>
      </font>
    </dxf>
  </dxfs>
  <tableStyles count="0" defaultTableStyle="TableStyleMedium2" defaultPivotStyle="PivotStyleLight16"/>
  <colors>
    <mruColors>
      <color rgb="FF000066"/>
      <color rgb="FFEDF1F9"/>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11907</xdr:colOff>
      <xdr:row>0</xdr:row>
      <xdr:rowOff>0</xdr:rowOff>
    </xdr:from>
    <xdr:to>
      <xdr:col>0</xdr:col>
      <xdr:colOff>1774031</xdr:colOff>
      <xdr:row>0</xdr:row>
      <xdr:rowOff>714538</xdr:rowOff>
    </xdr:to>
    <xdr:pic>
      <xdr:nvPicPr>
        <xdr:cNvPr id="3" name="Image 2">
          <a:extLst>
            <a:ext uri="{FF2B5EF4-FFF2-40B4-BE49-F238E27FC236}">
              <a16:creationId xmlns:a16="http://schemas.microsoft.com/office/drawing/2014/main" id="{5766534A-EDA8-464E-B900-2BC116B48F1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72" r="3804" b="9281"/>
        <a:stretch/>
      </xdr:blipFill>
      <xdr:spPr>
        <a:xfrm>
          <a:off x="11907" y="0"/>
          <a:ext cx="1762124" cy="7145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868130</xdr:colOff>
      <xdr:row>0</xdr:row>
      <xdr:rowOff>40822</xdr:rowOff>
    </xdr:from>
    <xdr:to>
      <xdr:col>7</xdr:col>
      <xdr:colOff>55558</xdr:colOff>
      <xdr:row>2</xdr:row>
      <xdr:rowOff>187824</xdr:rowOff>
    </xdr:to>
    <xdr:pic>
      <xdr:nvPicPr>
        <xdr:cNvPr id="3" name="Image 2">
          <a:extLst>
            <a:ext uri="{FF2B5EF4-FFF2-40B4-BE49-F238E27FC236}">
              <a16:creationId xmlns:a16="http://schemas.microsoft.com/office/drawing/2014/main" id="{0C9ED83D-4815-49F4-AA93-5B54681EEC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5273" y="40822"/>
          <a:ext cx="1800000" cy="7321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867490</xdr:colOff>
      <xdr:row>0</xdr:row>
      <xdr:rowOff>28988</xdr:rowOff>
    </xdr:from>
    <xdr:to>
      <xdr:col>7</xdr:col>
      <xdr:colOff>78931</xdr:colOff>
      <xdr:row>2</xdr:row>
      <xdr:rowOff>193259</xdr:rowOff>
    </xdr:to>
    <xdr:pic>
      <xdr:nvPicPr>
        <xdr:cNvPr id="3" name="Image 2">
          <a:extLst>
            <a:ext uri="{FF2B5EF4-FFF2-40B4-BE49-F238E27FC236}">
              <a16:creationId xmlns:a16="http://schemas.microsoft.com/office/drawing/2014/main" id="{FC9B03BC-6AAC-4344-8246-B322B198F2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5249" y="28988"/>
          <a:ext cx="1793817" cy="7357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857250</xdr:colOff>
      <xdr:row>0</xdr:row>
      <xdr:rowOff>54436</xdr:rowOff>
    </xdr:from>
    <xdr:to>
      <xdr:col>7</xdr:col>
      <xdr:colOff>51482</xdr:colOff>
      <xdr:row>2</xdr:row>
      <xdr:rowOff>206780</xdr:rowOff>
    </xdr:to>
    <xdr:pic>
      <xdr:nvPicPr>
        <xdr:cNvPr id="3" name="Image 2">
          <a:extLst>
            <a:ext uri="{FF2B5EF4-FFF2-40B4-BE49-F238E27FC236}">
              <a16:creationId xmlns:a16="http://schemas.microsoft.com/office/drawing/2014/main" id="{40691D30-9C39-4EFE-9227-85FAF3EB05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4393" y="54436"/>
          <a:ext cx="1800000" cy="7357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816424</xdr:colOff>
      <xdr:row>0</xdr:row>
      <xdr:rowOff>54433</xdr:rowOff>
    </xdr:from>
    <xdr:to>
      <xdr:col>7</xdr:col>
      <xdr:colOff>39852</xdr:colOff>
      <xdr:row>2</xdr:row>
      <xdr:rowOff>231016</xdr:rowOff>
    </xdr:to>
    <xdr:pic>
      <xdr:nvPicPr>
        <xdr:cNvPr id="3" name="Image 2">
          <a:extLst>
            <a:ext uri="{FF2B5EF4-FFF2-40B4-BE49-F238E27FC236}">
              <a16:creationId xmlns:a16="http://schemas.microsoft.com/office/drawing/2014/main" id="{DDBE034C-CB2A-4D03-AE9E-E84EC74E40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3567" y="54433"/>
          <a:ext cx="1836000" cy="7504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857248</xdr:colOff>
      <xdr:row>0</xdr:row>
      <xdr:rowOff>54429</xdr:rowOff>
    </xdr:from>
    <xdr:to>
      <xdr:col>7</xdr:col>
      <xdr:colOff>44676</xdr:colOff>
      <xdr:row>2</xdr:row>
      <xdr:rowOff>216295</xdr:rowOff>
    </xdr:to>
    <xdr:pic>
      <xdr:nvPicPr>
        <xdr:cNvPr id="3" name="Image 2">
          <a:extLst>
            <a:ext uri="{FF2B5EF4-FFF2-40B4-BE49-F238E27FC236}">
              <a16:creationId xmlns:a16="http://schemas.microsoft.com/office/drawing/2014/main" id="{EF57C8A8-4365-4734-ACFE-3C7C5F498E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4391" y="54429"/>
          <a:ext cx="1800000" cy="73576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fb.gouv.fr/documentation/programme-dintervention-2023-202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22E6-1535-4590-BD99-5ACD125AF20F}">
  <sheetPr codeName="Feuil1">
    <tabColor theme="7"/>
    <pageSetUpPr fitToPage="1"/>
  </sheetPr>
  <dimension ref="A1:M94"/>
  <sheetViews>
    <sheetView zoomScale="70" zoomScaleNormal="70" zoomScaleSheetLayoutView="70" workbookViewId="0">
      <selection activeCell="A2" sqref="A2"/>
    </sheetView>
  </sheetViews>
  <sheetFormatPr baseColWidth="10" defaultRowHeight="15" x14ac:dyDescent="0.25"/>
  <cols>
    <col min="1" max="1" width="26.7109375" customWidth="1"/>
    <col min="2" max="2" width="56.85546875" customWidth="1"/>
    <col min="3" max="3" width="20.7109375" style="11" customWidth="1"/>
    <col min="4" max="4" width="13" customWidth="1"/>
  </cols>
  <sheetData>
    <row r="1" spans="1:4" ht="61.5" customHeight="1" x14ac:dyDescent="0.25">
      <c r="B1" s="103" t="s">
        <v>101</v>
      </c>
      <c r="C1" s="103"/>
      <c r="D1" s="103"/>
    </row>
    <row r="2" spans="1:4" s="10" customFormat="1" x14ac:dyDescent="0.25">
      <c r="A2" s="449" t="s">
        <v>287</v>
      </c>
      <c r="C2" s="452" t="s">
        <v>85</v>
      </c>
      <c r="D2" s="453"/>
    </row>
    <row r="3" spans="1:4" s="10" customFormat="1" x14ac:dyDescent="0.25">
      <c r="C3" s="454" t="s">
        <v>84</v>
      </c>
      <c r="D3" s="455"/>
    </row>
    <row r="4" spans="1:4" s="104" customFormat="1" x14ac:dyDescent="0.25">
      <c r="A4" s="104" t="s">
        <v>26</v>
      </c>
      <c r="C4" s="105"/>
    </row>
    <row r="5" spans="1:4" s="10" customFormat="1" x14ac:dyDescent="0.25">
      <c r="A5" s="106" t="s">
        <v>181</v>
      </c>
      <c r="B5" s="387"/>
      <c r="C5" s="105"/>
    </row>
    <row r="6" spans="1:4" s="10" customFormat="1" x14ac:dyDescent="0.25">
      <c r="C6" s="105"/>
      <c r="D6" s="105"/>
    </row>
    <row r="7" spans="1:4" s="10" customFormat="1" x14ac:dyDescent="0.25">
      <c r="A7" s="106" t="s">
        <v>92</v>
      </c>
      <c r="B7" s="388"/>
      <c r="C7" s="451" t="s">
        <v>103</v>
      </c>
      <c r="D7" s="451"/>
    </row>
    <row r="8" spans="1:4" s="10" customFormat="1" x14ac:dyDescent="0.25">
      <c r="A8" s="104" t="s">
        <v>93</v>
      </c>
      <c r="B8" s="389"/>
      <c r="C8" s="105"/>
      <c r="D8" s="105"/>
    </row>
    <row r="9" spans="1:4" s="10" customFormat="1" x14ac:dyDescent="0.25">
      <c r="A9" s="106" t="s">
        <v>182</v>
      </c>
      <c r="B9" s="388"/>
      <c r="C9" s="451" t="s">
        <v>103</v>
      </c>
      <c r="D9" s="451"/>
    </row>
    <row r="10" spans="1:4" s="10" customFormat="1" x14ac:dyDescent="0.25">
      <c r="A10" s="106" t="s">
        <v>183</v>
      </c>
      <c r="B10" s="388"/>
      <c r="C10" s="451" t="s">
        <v>103</v>
      </c>
      <c r="D10" s="451"/>
    </row>
    <row r="11" spans="1:4" s="10" customFormat="1" x14ac:dyDescent="0.25">
      <c r="A11" s="106" t="s">
        <v>184</v>
      </c>
      <c r="B11" s="388"/>
      <c r="C11" s="451" t="s">
        <v>103</v>
      </c>
      <c r="D11" s="451"/>
    </row>
    <row r="12" spans="1:4" s="10" customFormat="1" x14ac:dyDescent="0.25">
      <c r="A12" s="106" t="s">
        <v>185</v>
      </c>
      <c r="B12" s="388"/>
      <c r="C12" s="451" t="s">
        <v>103</v>
      </c>
      <c r="D12" s="451"/>
    </row>
    <row r="13" spans="1:4" s="10" customFormat="1" x14ac:dyDescent="0.25">
      <c r="A13" s="107"/>
      <c r="B13" s="390"/>
      <c r="C13" s="108"/>
      <c r="D13" s="105"/>
    </row>
    <row r="14" spans="1:4" s="110" customFormat="1" x14ac:dyDescent="0.25">
      <c r="A14" s="109" t="s">
        <v>188</v>
      </c>
      <c r="B14" s="391"/>
    </row>
    <row r="15" spans="1:4" s="113" customFormat="1" x14ac:dyDescent="0.25">
      <c r="A15" s="111" t="s">
        <v>186</v>
      </c>
      <c r="B15" s="112"/>
      <c r="C15" s="110"/>
    </row>
    <row r="16" spans="1:4" s="113" customFormat="1" x14ac:dyDescent="0.25">
      <c r="A16" s="111" t="s">
        <v>187</v>
      </c>
      <c r="B16" s="112"/>
      <c r="C16" s="110"/>
    </row>
    <row r="17" spans="1:13" s="113" customFormat="1" x14ac:dyDescent="0.25">
      <c r="B17" s="114"/>
      <c r="C17" s="110"/>
    </row>
    <row r="18" spans="1:13" s="113" customFormat="1" x14ac:dyDescent="0.25">
      <c r="C18" s="110"/>
    </row>
    <row r="19" spans="1:13" s="113" customFormat="1" x14ac:dyDescent="0.25">
      <c r="C19" s="110"/>
    </row>
    <row r="21" spans="1:13" ht="74.25" customHeight="1" x14ac:dyDescent="0.25">
      <c r="A21" s="103" t="s">
        <v>131</v>
      </c>
      <c r="B21" s="103"/>
      <c r="C21" s="64"/>
      <c r="D21" s="64"/>
    </row>
    <row r="22" spans="1:13" s="3" customFormat="1" x14ac:dyDescent="0.25">
      <c r="A22" s="65" t="s">
        <v>132</v>
      </c>
      <c r="B22" s="66"/>
      <c r="C22" s="66"/>
      <c r="D22" s="66"/>
    </row>
    <row r="23" spans="1:13" s="3" customFormat="1" x14ac:dyDescent="0.25">
      <c r="A23" s="67" t="s">
        <v>23</v>
      </c>
      <c r="B23" s="66"/>
      <c r="C23" s="66"/>
      <c r="D23" s="66"/>
    </row>
    <row r="24" spans="1:13" s="4" customFormat="1" ht="30" customHeight="1" x14ac:dyDescent="0.2">
      <c r="A24" s="487" t="s">
        <v>112</v>
      </c>
      <c r="B24" s="487"/>
      <c r="C24" s="487"/>
      <c r="D24" s="487"/>
    </row>
    <row r="25" spans="1:13" s="10" customFormat="1" ht="43.5" customHeight="1" thickBot="1" x14ac:dyDescent="0.3">
      <c r="A25" s="495" t="s">
        <v>11</v>
      </c>
      <c r="B25" s="496"/>
      <c r="C25" s="496"/>
      <c r="D25" s="496"/>
    </row>
    <row r="26" spans="1:13" ht="60" x14ac:dyDescent="0.25">
      <c r="A26" s="15" t="s">
        <v>5</v>
      </c>
      <c r="B26" s="488" t="s">
        <v>24</v>
      </c>
      <c r="C26" s="489"/>
      <c r="D26" s="68" t="s">
        <v>32</v>
      </c>
      <c r="E26" s="4"/>
      <c r="F26" s="4"/>
      <c r="G26" s="4"/>
      <c r="H26" s="4"/>
      <c r="I26" s="4"/>
      <c r="J26" s="5"/>
      <c r="K26" s="4"/>
      <c r="L26" s="4"/>
      <c r="M26" s="4"/>
    </row>
    <row r="27" spans="1:13" ht="66.75" customHeight="1" thickBot="1" x14ac:dyDescent="0.3">
      <c r="A27" s="490" t="s">
        <v>111</v>
      </c>
      <c r="B27" s="491"/>
      <c r="C27" s="491"/>
      <c r="D27" s="54">
        <v>14</v>
      </c>
    </row>
    <row r="28" spans="1:13" ht="15.75" thickBot="1" x14ac:dyDescent="0.3">
      <c r="A28" s="101" t="s">
        <v>9</v>
      </c>
      <c r="B28" s="492"/>
      <c r="C28" s="493"/>
      <c r="D28" s="24"/>
    </row>
    <row r="29" spans="1:13" ht="100.5" customHeight="1" thickBot="1" x14ac:dyDescent="0.3">
      <c r="A29" s="69" t="s">
        <v>89</v>
      </c>
      <c r="B29" s="494" t="s">
        <v>104</v>
      </c>
      <c r="C29" s="494"/>
      <c r="D29" s="53" t="s">
        <v>33</v>
      </c>
    </row>
    <row r="30" spans="1:13" ht="78.75" customHeight="1" x14ac:dyDescent="0.25">
      <c r="A30" s="70" t="s">
        <v>133</v>
      </c>
      <c r="B30" s="480" t="s">
        <v>134</v>
      </c>
      <c r="C30" s="480"/>
      <c r="D30" s="22" t="s">
        <v>58</v>
      </c>
    </row>
    <row r="31" spans="1:13" ht="15.75" thickBot="1" x14ac:dyDescent="0.3">
      <c r="A31" s="70" t="s">
        <v>66</v>
      </c>
      <c r="B31" s="497" t="s">
        <v>27</v>
      </c>
      <c r="C31" s="498"/>
      <c r="D31" s="22" t="s">
        <v>33</v>
      </c>
    </row>
    <row r="32" spans="1:13" ht="369.75" customHeight="1" thickBot="1" x14ac:dyDescent="0.3">
      <c r="A32" s="70" t="s">
        <v>135</v>
      </c>
      <c r="B32" s="499" t="s">
        <v>136</v>
      </c>
      <c r="C32" s="500"/>
      <c r="D32" s="53" t="s">
        <v>33</v>
      </c>
    </row>
    <row r="33" spans="1:4" ht="201" customHeight="1" thickBot="1" x14ac:dyDescent="0.3">
      <c r="A33" s="69" t="s">
        <v>137</v>
      </c>
      <c r="B33" s="494" t="s">
        <v>138</v>
      </c>
      <c r="C33" s="494"/>
      <c r="D33" s="53" t="s">
        <v>33</v>
      </c>
    </row>
    <row r="34" spans="1:4" x14ac:dyDescent="0.25">
      <c r="A34" s="71" t="s">
        <v>38</v>
      </c>
      <c r="B34" s="479" t="s">
        <v>139</v>
      </c>
      <c r="C34" s="479"/>
      <c r="D34" s="72"/>
    </row>
    <row r="35" spans="1:4" ht="72" customHeight="1" x14ac:dyDescent="0.25">
      <c r="A35" s="70" t="s">
        <v>113</v>
      </c>
      <c r="B35" s="480" t="s">
        <v>140</v>
      </c>
      <c r="C35" s="480"/>
      <c r="D35" s="22" t="s">
        <v>59</v>
      </c>
    </row>
    <row r="36" spans="1:4" ht="72.75" customHeight="1" x14ac:dyDescent="0.25">
      <c r="A36" s="70" t="s">
        <v>114</v>
      </c>
      <c r="B36" s="480" t="s">
        <v>140</v>
      </c>
      <c r="C36" s="480"/>
      <c r="D36" s="22" t="s">
        <v>59</v>
      </c>
    </row>
    <row r="37" spans="1:4" ht="15.75" customHeight="1" thickBot="1" x14ac:dyDescent="0.3">
      <c r="A37" s="73" t="s">
        <v>4</v>
      </c>
      <c r="B37" s="486" t="s">
        <v>28</v>
      </c>
      <c r="C37" s="486"/>
      <c r="D37" s="23"/>
    </row>
    <row r="38" spans="1:4" ht="30.75" customHeight="1" thickBot="1" x14ac:dyDescent="0.3">
      <c r="A38" s="69" t="s">
        <v>39</v>
      </c>
      <c r="B38" s="471" t="s">
        <v>115</v>
      </c>
      <c r="C38" s="471"/>
      <c r="D38" s="53" t="s">
        <v>33</v>
      </c>
    </row>
    <row r="39" spans="1:4" ht="51.75" thickBot="1" x14ac:dyDescent="0.3">
      <c r="A39" s="69" t="s">
        <v>90</v>
      </c>
      <c r="B39" s="471" t="s">
        <v>116</v>
      </c>
      <c r="C39" s="471"/>
      <c r="D39" s="53" t="s">
        <v>33</v>
      </c>
    </row>
    <row r="40" spans="1:4" ht="15.75" thickBot="1" x14ac:dyDescent="0.3">
      <c r="A40" s="41"/>
      <c r="B40" s="74"/>
      <c r="C40" s="75"/>
      <c r="D40" s="76"/>
    </row>
    <row r="41" spans="1:4" ht="15" customHeight="1" x14ac:dyDescent="0.25">
      <c r="A41" s="20" t="s">
        <v>10</v>
      </c>
      <c r="B41" s="472"/>
      <c r="C41" s="472"/>
      <c r="D41" s="21"/>
    </row>
    <row r="42" spans="1:4" ht="101.25" customHeight="1" thickBot="1" x14ac:dyDescent="0.3">
      <c r="A42" s="77" t="s">
        <v>141</v>
      </c>
      <c r="B42" s="501" t="s">
        <v>142</v>
      </c>
      <c r="C42" s="501"/>
      <c r="D42" s="78">
        <v>24</v>
      </c>
    </row>
    <row r="43" spans="1:4" x14ac:dyDescent="0.25">
      <c r="A43" s="31"/>
      <c r="B43" s="76"/>
      <c r="C43" s="79"/>
      <c r="D43" s="76"/>
    </row>
    <row r="44" spans="1:4" s="10" customFormat="1" ht="71.25" customHeight="1" thickBot="1" x14ac:dyDescent="0.3">
      <c r="A44" s="466" t="s">
        <v>143</v>
      </c>
      <c r="B44" s="476"/>
      <c r="C44" s="476"/>
      <c r="D44" s="476"/>
    </row>
    <row r="45" spans="1:4" ht="38.25" x14ac:dyDescent="0.25">
      <c r="A45" s="80" t="s">
        <v>21</v>
      </c>
      <c r="B45" s="473" t="s">
        <v>24</v>
      </c>
      <c r="C45" s="473"/>
      <c r="D45" s="81" t="s">
        <v>32</v>
      </c>
    </row>
    <row r="46" spans="1:4" ht="25.5" customHeight="1" x14ac:dyDescent="0.25">
      <c r="A46" s="8" t="s">
        <v>16</v>
      </c>
      <c r="B46" s="474"/>
      <c r="C46" s="474"/>
      <c r="D46" s="82">
        <v>20</v>
      </c>
    </row>
    <row r="47" spans="1:4" ht="58.5" customHeight="1" x14ac:dyDescent="0.25">
      <c r="A47" s="8" t="s">
        <v>60</v>
      </c>
      <c r="B47" s="475" t="s">
        <v>31</v>
      </c>
      <c r="C47" s="475"/>
      <c r="D47" s="82">
        <v>19</v>
      </c>
    </row>
    <row r="48" spans="1:4" x14ac:dyDescent="0.25">
      <c r="A48" s="76"/>
      <c r="B48" s="76"/>
      <c r="C48" s="79"/>
      <c r="D48" s="76"/>
    </row>
    <row r="49" spans="1:4" s="10" customFormat="1" ht="43.5" customHeight="1" thickBot="1" x14ac:dyDescent="0.3">
      <c r="A49" s="466" t="s">
        <v>14</v>
      </c>
      <c r="B49" s="476"/>
      <c r="C49" s="476"/>
      <c r="D49" s="476"/>
    </row>
    <row r="50" spans="1:4" ht="38.25" x14ac:dyDescent="0.25">
      <c r="A50" s="83" t="s">
        <v>6</v>
      </c>
      <c r="B50" s="477" t="s">
        <v>24</v>
      </c>
      <c r="C50" s="477"/>
      <c r="D50" s="84" t="s">
        <v>32</v>
      </c>
    </row>
    <row r="51" spans="1:4" ht="15.75" thickBot="1" x14ac:dyDescent="0.3">
      <c r="A51" s="102" t="s">
        <v>22</v>
      </c>
      <c r="B51" s="478"/>
      <c r="C51" s="478"/>
      <c r="D51" s="85"/>
    </row>
    <row r="52" spans="1:4" ht="39" thickBot="1" x14ac:dyDescent="0.3">
      <c r="A52" s="86" t="s">
        <v>144</v>
      </c>
      <c r="B52" s="467" t="s">
        <v>145</v>
      </c>
      <c r="C52" s="467"/>
      <c r="D52" s="87" t="s">
        <v>34</v>
      </c>
    </row>
    <row r="53" spans="1:4" ht="26.25" thickBot="1" x14ac:dyDescent="0.3">
      <c r="A53" s="86" t="s">
        <v>146</v>
      </c>
      <c r="B53" s="467" t="s">
        <v>29</v>
      </c>
      <c r="C53" s="467"/>
      <c r="D53" s="87" t="s">
        <v>34</v>
      </c>
    </row>
    <row r="54" spans="1:4" x14ac:dyDescent="0.25">
      <c r="A54" s="88" t="s">
        <v>147</v>
      </c>
      <c r="B54" s="459" t="s">
        <v>148</v>
      </c>
      <c r="C54" s="459"/>
      <c r="D54" s="463" t="s">
        <v>34</v>
      </c>
    </row>
    <row r="55" spans="1:4" ht="25.5" x14ac:dyDescent="0.25">
      <c r="A55" s="89" t="s">
        <v>149</v>
      </c>
      <c r="B55" s="461" t="s">
        <v>150</v>
      </c>
      <c r="C55" s="461"/>
      <c r="D55" s="464"/>
    </row>
    <row r="56" spans="1:4" ht="25.5" x14ac:dyDescent="0.25">
      <c r="A56" s="90" t="s">
        <v>151</v>
      </c>
      <c r="B56" s="461" t="s">
        <v>152</v>
      </c>
      <c r="C56" s="461"/>
      <c r="D56" s="464"/>
    </row>
    <row r="57" spans="1:4" ht="51" x14ac:dyDescent="0.25">
      <c r="A57" s="90" t="s">
        <v>153</v>
      </c>
      <c r="B57" s="461" t="s">
        <v>154</v>
      </c>
      <c r="C57" s="461"/>
      <c r="D57" s="464"/>
    </row>
    <row r="58" spans="1:4" ht="51" x14ac:dyDescent="0.25">
      <c r="A58" s="90" t="s">
        <v>155</v>
      </c>
      <c r="B58" s="461" t="s">
        <v>156</v>
      </c>
      <c r="C58" s="461"/>
      <c r="D58" s="464"/>
    </row>
    <row r="59" spans="1:4" x14ac:dyDescent="0.25">
      <c r="A59" s="90" t="s">
        <v>157</v>
      </c>
      <c r="B59" s="461" t="s">
        <v>158</v>
      </c>
      <c r="C59" s="461"/>
      <c r="D59" s="464"/>
    </row>
    <row r="60" spans="1:4" ht="25.5" x14ac:dyDescent="0.25">
      <c r="A60" s="90" t="s">
        <v>159</v>
      </c>
      <c r="B60" s="461" t="s">
        <v>158</v>
      </c>
      <c r="C60" s="461"/>
      <c r="D60" s="464"/>
    </row>
    <row r="61" spans="1:4" ht="63.75" x14ac:dyDescent="0.25">
      <c r="A61" s="90" t="s">
        <v>160</v>
      </c>
      <c r="B61" s="461" t="s">
        <v>158</v>
      </c>
      <c r="C61" s="461"/>
      <c r="D61" s="464"/>
    </row>
    <row r="62" spans="1:4" ht="38.25" x14ac:dyDescent="0.25">
      <c r="A62" s="90" t="s">
        <v>161</v>
      </c>
      <c r="B62" s="461" t="s">
        <v>158</v>
      </c>
      <c r="C62" s="461"/>
      <c r="D62" s="464"/>
    </row>
    <row r="63" spans="1:4" ht="25.5" customHeight="1" x14ac:dyDescent="0.25">
      <c r="A63" s="90" t="s">
        <v>162</v>
      </c>
      <c r="B63" s="461" t="s">
        <v>163</v>
      </c>
      <c r="C63" s="461"/>
      <c r="D63" s="464"/>
    </row>
    <row r="64" spans="1:4" ht="38.25" x14ac:dyDescent="0.25">
      <c r="A64" s="90" t="s">
        <v>164</v>
      </c>
      <c r="B64" s="461" t="s">
        <v>158</v>
      </c>
      <c r="C64" s="461"/>
      <c r="D64" s="464"/>
    </row>
    <row r="65" spans="1:4" ht="26.25" thickBot="1" x14ac:dyDescent="0.3">
      <c r="A65" s="91" t="s">
        <v>165</v>
      </c>
      <c r="B65" s="458" t="s">
        <v>30</v>
      </c>
      <c r="C65" s="458"/>
      <c r="D65" s="465"/>
    </row>
    <row r="66" spans="1:4" ht="25.5" x14ac:dyDescent="0.25">
      <c r="A66" s="88" t="s">
        <v>166</v>
      </c>
      <c r="B66" s="459" t="s">
        <v>167</v>
      </c>
      <c r="C66" s="459"/>
      <c r="D66" s="463" t="s">
        <v>34</v>
      </c>
    </row>
    <row r="67" spans="1:4" ht="25.5" x14ac:dyDescent="0.25">
      <c r="A67" s="90" t="s">
        <v>168</v>
      </c>
      <c r="B67" s="460" t="s">
        <v>169</v>
      </c>
      <c r="C67" s="461"/>
      <c r="D67" s="464"/>
    </row>
    <row r="68" spans="1:4" ht="26.25" thickBot="1" x14ac:dyDescent="0.3">
      <c r="A68" s="91" t="s">
        <v>170</v>
      </c>
      <c r="B68" s="458"/>
      <c r="C68" s="458"/>
      <c r="D68" s="465"/>
    </row>
    <row r="69" spans="1:4" ht="168.75" customHeight="1" thickBot="1" x14ac:dyDescent="0.3">
      <c r="A69" s="86" t="s">
        <v>40</v>
      </c>
      <c r="B69" s="467" t="s">
        <v>41</v>
      </c>
      <c r="C69" s="467"/>
      <c r="D69" s="87" t="s">
        <v>34</v>
      </c>
    </row>
    <row r="70" spans="1:4" x14ac:dyDescent="0.25">
      <c r="A70" s="76"/>
      <c r="B70" s="76"/>
      <c r="C70" s="79"/>
      <c r="D70" s="76"/>
    </row>
    <row r="71" spans="1:4" s="10" customFormat="1" ht="43.5" customHeight="1" x14ac:dyDescent="0.25">
      <c r="A71" s="466" t="s">
        <v>171</v>
      </c>
      <c r="B71" s="466"/>
      <c r="C71" s="466"/>
      <c r="D71" s="466"/>
    </row>
    <row r="72" spans="1:4" s="10" customFormat="1" ht="32.25" customHeight="1" thickBot="1" x14ac:dyDescent="0.3">
      <c r="A72" s="483" t="s">
        <v>172</v>
      </c>
      <c r="B72" s="483"/>
      <c r="C72" s="483"/>
      <c r="D72" s="483"/>
    </row>
    <row r="73" spans="1:4" ht="48.75" customHeight="1" x14ac:dyDescent="0.25">
      <c r="A73" s="92" t="s">
        <v>9</v>
      </c>
      <c r="B73" s="456" t="s">
        <v>24</v>
      </c>
      <c r="C73" s="457"/>
      <c r="D73" s="93" t="s">
        <v>32</v>
      </c>
    </row>
    <row r="74" spans="1:4" ht="95.25" customHeight="1" x14ac:dyDescent="0.25">
      <c r="A74" s="8" t="s">
        <v>50</v>
      </c>
      <c r="B74" s="461" t="s">
        <v>117</v>
      </c>
      <c r="C74" s="461"/>
      <c r="D74" s="82" t="s">
        <v>54</v>
      </c>
    </row>
    <row r="75" spans="1:4" x14ac:dyDescent="0.25">
      <c r="A75" s="8" t="s">
        <v>17</v>
      </c>
      <c r="B75" s="461" t="s">
        <v>55</v>
      </c>
      <c r="C75" s="461"/>
      <c r="D75" s="94"/>
    </row>
    <row r="76" spans="1:4" ht="223.5" customHeight="1" x14ac:dyDescent="0.25">
      <c r="A76" s="8" t="s">
        <v>173</v>
      </c>
      <c r="B76" s="461" t="s">
        <v>174</v>
      </c>
      <c r="C76" s="461"/>
      <c r="D76" s="95">
        <v>17</v>
      </c>
    </row>
    <row r="77" spans="1:4" ht="15.75" thickBot="1" x14ac:dyDescent="0.3">
      <c r="A77" s="462" t="s">
        <v>119</v>
      </c>
      <c r="B77" s="462"/>
      <c r="C77" s="462"/>
      <c r="D77" s="462"/>
    </row>
    <row r="78" spans="1:4" ht="38.25" x14ac:dyDescent="0.25">
      <c r="A78" s="8" t="s">
        <v>78</v>
      </c>
      <c r="B78" s="468" t="s">
        <v>175</v>
      </c>
      <c r="C78" s="468"/>
      <c r="D78" s="96"/>
    </row>
    <row r="79" spans="1:4" ht="25.5" x14ac:dyDescent="0.25">
      <c r="A79" s="8" t="s">
        <v>45</v>
      </c>
      <c r="B79" s="468"/>
      <c r="C79" s="468"/>
      <c r="D79" s="96"/>
    </row>
    <row r="80" spans="1:4" ht="76.5" customHeight="1" x14ac:dyDescent="0.25">
      <c r="A80" s="8" t="s">
        <v>176</v>
      </c>
      <c r="B80" s="468" t="s">
        <v>177</v>
      </c>
      <c r="C80" s="468"/>
      <c r="D80" s="94"/>
    </row>
    <row r="81" spans="1:9" ht="39" thickBot="1" x14ac:dyDescent="0.3">
      <c r="A81" s="9" t="s">
        <v>25</v>
      </c>
      <c r="B81" s="482" t="s">
        <v>49</v>
      </c>
      <c r="C81" s="482"/>
      <c r="D81" s="97"/>
    </row>
    <row r="82" spans="1:9" ht="15.75" thickBot="1" x14ac:dyDescent="0.3">
      <c r="A82" s="462" t="s">
        <v>120</v>
      </c>
      <c r="B82" s="462"/>
      <c r="C82" s="462"/>
      <c r="D82" s="462"/>
    </row>
    <row r="83" spans="1:9" x14ac:dyDescent="0.25">
      <c r="A83" s="8" t="s">
        <v>121</v>
      </c>
      <c r="B83" s="461" t="s">
        <v>178</v>
      </c>
      <c r="C83" s="461"/>
      <c r="D83" s="96"/>
    </row>
    <row r="84" spans="1:9" x14ac:dyDescent="0.25">
      <c r="A84" s="8" t="s">
        <v>122</v>
      </c>
      <c r="B84" s="469" t="s">
        <v>179</v>
      </c>
      <c r="C84" s="470"/>
      <c r="D84" s="96"/>
    </row>
    <row r="85" spans="1:9" ht="23.25" customHeight="1" x14ac:dyDescent="0.25">
      <c r="A85" s="8" t="s">
        <v>123</v>
      </c>
      <c r="B85" s="461" t="s">
        <v>124</v>
      </c>
      <c r="C85" s="461"/>
      <c r="D85" s="94"/>
    </row>
    <row r="86" spans="1:9" ht="39" thickBot="1" x14ac:dyDescent="0.3">
      <c r="A86" s="9" t="s">
        <v>25</v>
      </c>
      <c r="B86" s="458" t="s">
        <v>49</v>
      </c>
      <c r="C86" s="458"/>
      <c r="D86" s="97"/>
    </row>
    <row r="87" spans="1:9" x14ac:dyDescent="0.25">
      <c r="A87" s="98"/>
      <c r="B87" s="99"/>
      <c r="C87" s="79"/>
      <c r="D87" s="76"/>
    </row>
    <row r="88" spans="1:9" s="10" customFormat="1" ht="43.5" customHeight="1" thickBot="1" x14ac:dyDescent="0.3">
      <c r="A88" s="466" t="s">
        <v>180</v>
      </c>
      <c r="B88" s="476"/>
      <c r="C88" s="476"/>
      <c r="D88" s="476"/>
    </row>
    <row r="89" spans="1:9" ht="36" x14ac:dyDescent="0.25">
      <c r="A89" s="19" t="s">
        <v>9</v>
      </c>
      <c r="B89" s="484" t="s">
        <v>24</v>
      </c>
      <c r="C89" s="485"/>
      <c r="D89" s="100" t="s">
        <v>32</v>
      </c>
    </row>
    <row r="90" spans="1:9" ht="38.25" x14ac:dyDescent="0.25">
      <c r="A90" s="8" t="s">
        <v>18</v>
      </c>
      <c r="B90" s="461"/>
      <c r="C90" s="461"/>
      <c r="D90" s="481" t="s">
        <v>57</v>
      </c>
      <c r="I90" s="10"/>
    </row>
    <row r="91" spans="1:9" x14ac:dyDescent="0.25">
      <c r="A91" s="8" t="s">
        <v>19</v>
      </c>
      <c r="B91" s="461" t="s">
        <v>56</v>
      </c>
      <c r="C91" s="461"/>
      <c r="D91" s="464"/>
    </row>
    <row r="92" spans="1:9" ht="25.5" x14ac:dyDescent="0.25">
      <c r="A92" s="8" t="s">
        <v>48</v>
      </c>
      <c r="B92" s="461" t="s">
        <v>52</v>
      </c>
      <c r="C92" s="461"/>
      <c r="D92" s="464"/>
    </row>
    <row r="93" spans="1:9" ht="25.5" x14ac:dyDescent="0.25">
      <c r="A93" s="8" t="s">
        <v>53</v>
      </c>
      <c r="B93" s="461" t="s">
        <v>118</v>
      </c>
      <c r="C93" s="461"/>
      <c r="D93" s="464"/>
    </row>
    <row r="94" spans="1:9" ht="26.25" thickBot="1" x14ac:dyDescent="0.3">
      <c r="A94" s="9" t="s">
        <v>20</v>
      </c>
      <c r="B94" s="458" t="s">
        <v>51</v>
      </c>
      <c r="C94" s="458"/>
      <c r="D94" s="465"/>
    </row>
  </sheetData>
  <mergeCells count="76">
    <mergeCell ref="B36:C36"/>
    <mergeCell ref="B37:C37"/>
    <mergeCell ref="B62:C62"/>
    <mergeCell ref="B63:C63"/>
    <mergeCell ref="A24:D24"/>
    <mergeCell ref="B26:C26"/>
    <mergeCell ref="A27:C27"/>
    <mergeCell ref="B28:C28"/>
    <mergeCell ref="A44:D44"/>
    <mergeCell ref="B29:C29"/>
    <mergeCell ref="A25:D25"/>
    <mergeCell ref="B30:C30"/>
    <mergeCell ref="B31:C31"/>
    <mergeCell ref="B32:C32"/>
    <mergeCell ref="B42:C42"/>
    <mergeCell ref="B33:C33"/>
    <mergeCell ref="B34:C34"/>
    <mergeCell ref="B35:C35"/>
    <mergeCell ref="A88:D88"/>
    <mergeCell ref="D90:D94"/>
    <mergeCell ref="B81:C81"/>
    <mergeCell ref="A72:D72"/>
    <mergeCell ref="B80:C80"/>
    <mergeCell ref="B93:C93"/>
    <mergeCell ref="A82:D82"/>
    <mergeCell ref="B92:C92"/>
    <mergeCell ref="B94:C94"/>
    <mergeCell ref="B91:C91"/>
    <mergeCell ref="B89:C89"/>
    <mergeCell ref="B90:C90"/>
    <mergeCell ref="B85:C85"/>
    <mergeCell ref="B86:C86"/>
    <mergeCell ref="B84:C84"/>
    <mergeCell ref="B38:C38"/>
    <mergeCell ref="B39:C39"/>
    <mergeCell ref="B41:C41"/>
    <mergeCell ref="B45:C45"/>
    <mergeCell ref="B46:C46"/>
    <mergeCell ref="B47:C47"/>
    <mergeCell ref="B53:C53"/>
    <mergeCell ref="B54:C54"/>
    <mergeCell ref="B55:C55"/>
    <mergeCell ref="B56:C56"/>
    <mergeCell ref="A49:D49"/>
    <mergeCell ref="B50:C50"/>
    <mergeCell ref="D54:D65"/>
    <mergeCell ref="B51:C51"/>
    <mergeCell ref="B52:C52"/>
    <mergeCell ref="B57:C57"/>
    <mergeCell ref="B58:C58"/>
    <mergeCell ref="B59:C59"/>
    <mergeCell ref="B64:C64"/>
    <mergeCell ref="B60:C60"/>
    <mergeCell ref="B61:C61"/>
    <mergeCell ref="B83:C83"/>
    <mergeCell ref="B74:C74"/>
    <mergeCell ref="B75:C75"/>
    <mergeCell ref="B76:C76"/>
    <mergeCell ref="B78:C78"/>
    <mergeCell ref="B79:C79"/>
    <mergeCell ref="B73:C73"/>
    <mergeCell ref="B65:C65"/>
    <mergeCell ref="B66:C66"/>
    <mergeCell ref="B67:C67"/>
    <mergeCell ref="A77:D77"/>
    <mergeCell ref="D66:D68"/>
    <mergeCell ref="A71:D71"/>
    <mergeCell ref="B68:C68"/>
    <mergeCell ref="B69:C69"/>
    <mergeCell ref="C9:D9"/>
    <mergeCell ref="C10:D10"/>
    <mergeCell ref="C11:D11"/>
    <mergeCell ref="C12:D12"/>
    <mergeCell ref="C2:D2"/>
    <mergeCell ref="C3:D3"/>
    <mergeCell ref="C7:D7"/>
  </mergeCells>
  <dataValidations count="1">
    <dataValidation type="list" allowBlank="1" showInputMessage="1" showErrorMessage="1" promptTitle="Statut juridique" prompt="[Menu déroulant]" sqref="C7:D7 C10:D12 C9:D9" xr:uid="{61B6D66A-4325-4762-A7E4-0699FEFB35BE}">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s>
  <hyperlinks>
    <hyperlink ref="A23" r:id="rId1" xr:uid="{4548D396-BFC4-4FDA-926F-C27549227139}"/>
  </hyperlinks>
  <pageMargins left="0.70866141732283472" right="0.70866141732283472" top="0.74803149606299213" bottom="0.74803149606299213" header="0.31496062992125984" footer="0.31496062992125984"/>
  <pageSetup paperSize="9" scale="74" fitToHeight="0" orientation="portrait" r:id="rId2"/>
  <headerFooter>
    <oddFooter>&amp;R&amp;P/&amp;N</oddFooter>
  </headerFooter>
  <rowBreaks count="3" manualBreakCount="3">
    <brk id="20" max="3" man="1"/>
    <brk id="48" max="3" man="1"/>
    <brk id="70" max="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B8B41-CEF8-4B79-82F9-F0EFC7E94719}">
  <sheetPr codeName="Feuil2">
    <tabColor theme="4"/>
  </sheetPr>
  <dimension ref="A1:P127"/>
  <sheetViews>
    <sheetView zoomScale="85" zoomScaleNormal="85" zoomScaleSheetLayoutView="85" workbookViewId="0"/>
  </sheetViews>
  <sheetFormatPr baseColWidth="10" defaultRowHeight="12.75" x14ac:dyDescent="0.2"/>
  <cols>
    <col min="1" max="1" width="55.7109375" style="4" customWidth="1"/>
    <col min="2" max="7" width="13" style="4" customWidth="1"/>
    <col min="8" max="8" width="2.42578125" style="5" customWidth="1"/>
    <col min="9" max="9" width="2.42578125" style="4" customWidth="1"/>
    <col min="10" max="11" width="18.28515625" style="5" customWidth="1"/>
    <col min="12" max="12" width="21.140625" style="5" customWidth="1"/>
    <col min="13" max="13" width="21.140625" style="4" customWidth="1"/>
    <col min="14" max="14" width="1.5703125" style="4" customWidth="1"/>
    <col min="15" max="20" width="13.85546875" style="4" customWidth="1"/>
    <col min="21" max="16384" width="11.42578125" style="4"/>
  </cols>
  <sheetData>
    <row r="1" spans="1:14" ht="26.25" x14ac:dyDescent="0.4">
      <c r="A1" s="450" t="str">
        <f>'0 - Lisez-moi'!A2</f>
        <v>V2.1</v>
      </c>
      <c r="B1" s="60" t="s">
        <v>128</v>
      </c>
      <c r="I1" s="129"/>
      <c r="J1" s="159"/>
      <c r="K1" s="159"/>
      <c r="L1" s="159"/>
      <c r="M1" s="129"/>
    </row>
    <row r="2" spans="1:14" ht="18.75" customHeight="1" thickBot="1" x14ac:dyDescent="0.25">
      <c r="A2" s="522">
        <f>'0 - Lisez-moi'!B5</f>
        <v>0</v>
      </c>
      <c r="B2" s="522"/>
      <c r="C2" s="522"/>
      <c r="D2" s="522"/>
      <c r="E2" s="522"/>
      <c r="I2" s="228"/>
      <c r="J2" s="350" t="s">
        <v>61</v>
      </c>
      <c r="K2" s="351"/>
      <c r="L2" s="351"/>
      <c r="M2" s="352"/>
      <c r="N2" s="353"/>
    </row>
    <row r="3" spans="1:14" ht="26.25" customHeight="1" thickTop="1" x14ac:dyDescent="0.2">
      <c r="A3" s="522"/>
      <c r="B3" s="522"/>
      <c r="C3" s="522"/>
      <c r="D3" s="522"/>
      <c r="E3" s="522"/>
      <c r="I3" s="229"/>
      <c r="J3" s="159"/>
      <c r="K3" s="159"/>
      <c r="L3" s="159"/>
      <c r="M3" s="233"/>
      <c r="N3" s="354"/>
    </row>
    <row r="4" spans="1:14" ht="26.25" customHeight="1" x14ac:dyDescent="0.2">
      <c r="A4" s="522"/>
      <c r="B4" s="522"/>
      <c r="C4" s="522"/>
      <c r="D4" s="522"/>
      <c r="E4" s="522"/>
      <c r="I4" s="229"/>
      <c r="J4" s="230" t="s">
        <v>228</v>
      </c>
      <c r="K4" s="231" t="s">
        <v>229</v>
      </c>
      <c r="L4" s="232" t="s">
        <v>230</v>
      </c>
      <c r="M4" s="233"/>
      <c r="N4" s="354"/>
    </row>
    <row r="5" spans="1:14" ht="18.75" customHeight="1" x14ac:dyDescent="0.2">
      <c r="A5" s="522"/>
      <c r="B5" s="522"/>
      <c r="C5" s="522"/>
      <c r="D5" s="522"/>
      <c r="E5" s="522"/>
      <c r="F5" s="63"/>
      <c r="G5" s="63"/>
      <c r="H5" s="124"/>
      <c r="I5" s="229"/>
      <c r="J5" s="159"/>
      <c r="K5" s="159"/>
      <c r="L5" s="159"/>
      <c r="M5" s="233"/>
      <c r="N5" s="354"/>
    </row>
    <row r="6" spans="1:14" ht="18.75" customHeight="1" x14ac:dyDescent="0.2">
      <c r="A6" s="340" t="s">
        <v>85</v>
      </c>
      <c r="C6" s="12"/>
      <c r="D6" s="12"/>
      <c r="E6" s="12"/>
      <c r="F6" s="12"/>
      <c r="G6" s="12"/>
      <c r="H6" s="115"/>
      <c r="I6" s="229"/>
      <c r="J6" s="234"/>
      <c r="K6" s="176"/>
      <c r="L6" s="176"/>
      <c r="M6" s="176"/>
      <c r="N6" s="354"/>
    </row>
    <row r="7" spans="1:14" ht="18.75" customHeight="1" x14ac:dyDescent="0.2">
      <c r="A7" s="341" t="s">
        <v>84</v>
      </c>
      <c r="B7" s="52"/>
      <c r="C7" s="38"/>
      <c r="D7" s="38"/>
      <c r="E7" s="38"/>
      <c r="F7" s="38"/>
      <c r="G7" s="38"/>
      <c r="H7" s="115"/>
      <c r="I7" s="229"/>
      <c r="M7" s="17"/>
      <c r="N7" s="354"/>
    </row>
    <row r="8" spans="1:14" ht="18.75" customHeight="1" x14ac:dyDescent="0.25">
      <c r="A8" s="528" t="s">
        <v>35</v>
      </c>
      <c r="B8" s="342">
        <f>'0 - Lisez-moi'!B7</f>
        <v>0</v>
      </c>
      <c r="C8" s="343"/>
      <c r="D8" s="343"/>
      <c r="E8" s="343"/>
      <c r="F8" s="343"/>
      <c r="G8" s="343"/>
      <c r="H8" s="115"/>
      <c r="I8" s="229"/>
      <c r="J8" s="233"/>
      <c r="K8" s="233"/>
      <c r="L8" s="233"/>
      <c r="M8" s="233"/>
      <c r="N8" s="354"/>
    </row>
    <row r="9" spans="1:14" ht="18.75" customHeight="1" x14ac:dyDescent="0.25">
      <c r="A9" s="528"/>
      <c r="B9" s="344" t="str">
        <f>'0 - Lisez-moi'!C7</f>
        <v>Statut juridique [menu déroulant]</v>
      </c>
      <c r="C9" s="345"/>
      <c r="D9" s="345"/>
      <c r="E9" s="345"/>
      <c r="F9" s="345"/>
      <c r="G9" s="345"/>
      <c r="H9" s="115"/>
      <c r="I9" s="229"/>
      <c r="J9" s="159"/>
      <c r="K9" s="159"/>
      <c r="L9" s="159"/>
      <c r="M9" s="233"/>
      <c r="N9" s="354"/>
    </row>
    <row r="10" spans="1:14" x14ac:dyDescent="0.2">
      <c r="I10" s="229"/>
      <c r="J10" s="159"/>
      <c r="K10" s="159"/>
      <c r="L10" s="159"/>
      <c r="M10" s="233"/>
      <c r="N10" s="354"/>
    </row>
    <row r="11" spans="1:14" ht="60" x14ac:dyDescent="0.2">
      <c r="A11" s="57"/>
      <c r="B11" s="126" t="s">
        <v>126</v>
      </c>
      <c r="C11" s="126" t="s">
        <v>127</v>
      </c>
      <c r="D11" s="126" t="s">
        <v>189</v>
      </c>
      <c r="E11" s="126" t="s">
        <v>190</v>
      </c>
      <c r="F11" s="126" t="s">
        <v>191</v>
      </c>
      <c r="G11" s="126" t="s">
        <v>192</v>
      </c>
      <c r="I11" s="229"/>
      <c r="J11" s="235"/>
      <c r="K11" s="233"/>
      <c r="L11" s="233"/>
      <c r="M11" s="233"/>
      <c r="N11" s="354"/>
    </row>
    <row r="12" spans="1:14" ht="15.75" thickBot="1" x14ac:dyDescent="0.25">
      <c r="A12" s="61" t="s">
        <v>130</v>
      </c>
      <c r="B12" s="127">
        <f>B34</f>
        <v>0</v>
      </c>
      <c r="C12" s="127">
        <f>J34</f>
        <v>0</v>
      </c>
      <c r="D12" s="127">
        <f>B53</f>
        <v>0</v>
      </c>
      <c r="E12" s="128" t="e">
        <f>J37</f>
        <v>#DIV/0!</v>
      </c>
      <c r="F12" s="127">
        <f>M48</f>
        <v>0</v>
      </c>
      <c r="G12" s="128" t="e">
        <f>M49</f>
        <v>#DIV/0!</v>
      </c>
      <c r="I12" s="158"/>
      <c r="J12" s="159"/>
      <c r="K12" s="159"/>
      <c r="L12" s="159"/>
      <c r="M12" s="233"/>
      <c r="N12" s="354"/>
    </row>
    <row r="13" spans="1:14" ht="21.75" customHeight="1" thickBot="1" x14ac:dyDescent="0.25">
      <c r="A13" s="62"/>
      <c r="I13" s="236"/>
      <c r="J13" s="235"/>
      <c r="K13" s="233"/>
      <c r="L13" s="233"/>
      <c r="M13" s="233"/>
      <c r="N13" s="354"/>
    </row>
    <row r="14" spans="1:14" ht="19.5" thickTop="1" x14ac:dyDescent="0.2">
      <c r="A14" s="14" t="s">
        <v>11</v>
      </c>
      <c r="B14" s="129"/>
      <c r="C14" s="129"/>
      <c r="D14" s="129"/>
      <c r="E14" s="129"/>
      <c r="F14" s="129"/>
      <c r="G14" s="129"/>
      <c r="I14" s="237"/>
      <c r="J14" s="238" t="s">
        <v>231</v>
      </c>
      <c r="K14" s="239"/>
      <c r="L14" s="239"/>
      <c r="M14" s="240"/>
      <c r="N14" s="354"/>
    </row>
    <row r="15" spans="1:14" ht="13.5" thickBot="1" x14ac:dyDescent="0.25">
      <c r="A15" s="129"/>
      <c r="B15" s="129"/>
      <c r="C15" s="129"/>
      <c r="D15" s="129"/>
      <c r="E15" s="129"/>
      <c r="F15" s="129"/>
      <c r="G15" s="129"/>
      <c r="I15" s="241"/>
      <c r="J15" s="242"/>
      <c r="K15" s="233"/>
      <c r="L15" s="233"/>
      <c r="M15" s="243"/>
      <c r="N15" s="354"/>
    </row>
    <row r="16" spans="1:14" ht="15" x14ac:dyDescent="0.2">
      <c r="A16" s="32" t="s">
        <v>81</v>
      </c>
      <c r="B16" s="33" t="s">
        <v>102</v>
      </c>
      <c r="C16" s="519" t="s">
        <v>42</v>
      </c>
      <c r="D16" s="520"/>
      <c r="E16" s="520"/>
      <c r="F16" s="520"/>
      <c r="G16" s="521"/>
      <c r="H16" s="18"/>
      <c r="I16" s="241"/>
      <c r="J16" s="244" t="s">
        <v>232</v>
      </c>
      <c r="K16" s="233"/>
      <c r="L16" s="233"/>
      <c r="M16" s="243"/>
      <c r="N16" s="354"/>
    </row>
    <row r="17" spans="1:16" ht="15" x14ac:dyDescent="0.2">
      <c r="A17" s="36" t="s">
        <v>82</v>
      </c>
      <c r="B17" s="37"/>
      <c r="C17" s="46"/>
      <c r="D17" s="46"/>
      <c r="E17" s="46"/>
      <c r="F17" s="46"/>
      <c r="G17" s="130"/>
      <c r="H17" s="116"/>
      <c r="I17" s="241"/>
      <c r="J17" s="245" t="s">
        <v>233</v>
      </c>
      <c r="K17" s="246" t="s">
        <v>234</v>
      </c>
      <c r="L17" s="145"/>
      <c r="M17" s="247"/>
      <c r="N17" s="354"/>
    </row>
    <row r="18" spans="1:16" ht="34.5" customHeight="1" x14ac:dyDescent="0.2">
      <c r="A18" s="131" t="s">
        <v>193</v>
      </c>
      <c r="B18" s="132"/>
      <c r="C18" s="504" t="s">
        <v>285</v>
      </c>
      <c r="D18" s="504"/>
      <c r="E18" s="504"/>
      <c r="F18" s="504"/>
      <c r="G18" s="505"/>
      <c r="H18" s="39"/>
      <c r="I18" s="237"/>
      <c r="J18" s="248">
        <f>B18</f>
        <v>0</v>
      </c>
      <c r="K18" s="249" t="e">
        <f>J18/$B$29</f>
        <v>#DIV/0!</v>
      </c>
      <c r="L18" s="512" t="s">
        <v>91</v>
      </c>
      <c r="M18" s="513"/>
      <c r="N18" s="354"/>
    </row>
    <row r="19" spans="1:16" ht="19.5" customHeight="1" x14ac:dyDescent="0.2">
      <c r="A19" s="131" t="s">
        <v>36</v>
      </c>
      <c r="B19" s="132"/>
      <c r="C19" s="504"/>
      <c r="D19" s="504"/>
      <c r="E19" s="504"/>
      <c r="F19" s="504"/>
      <c r="G19" s="505"/>
      <c r="H19" s="39"/>
      <c r="I19" s="241"/>
      <c r="J19" s="250">
        <f>IF(B19="",0,MIN(B19,(B29+J42)*$M69))</f>
        <v>0</v>
      </c>
      <c r="K19" s="249" t="e">
        <f>J19/(B29+J42)</f>
        <v>#DIV/0!</v>
      </c>
      <c r="L19" s="512" t="s">
        <v>91</v>
      </c>
      <c r="M19" s="513"/>
      <c r="N19" s="354"/>
    </row>
    <row r="20" spans="1:16" ht="19.5" customHeight="1" x14ac:dyDescent="0.2">
      <c r="A20" s="131" t="s">
        <v>66</v>
      </c>
      <c r="B20" s="132"/>
      <c r="C20" s="504"/>
      <c r="D20" s="504"/>
      <c r="E20" s="504"/>
      <c r="F20" s="504"/>
      <c r="G20" s="505"/>
      <c r="H20" s="39"/>
      <c r="I20" s="241"/>
      <c r="J20" s="248">
        <f>B20</f>
        <v>0</v>
      </c>
      <c r="K20" s="249" t="e">
        <f>J20/B29</f>
        <v>#DIV/0!</v>
      </c>
      <c r="L20" s="512" t="s">
        <v>91</v>
      </c>
      <c r="M20" s="513"/>
      <c r="N20" s="354"/>
    </row>
    <row r="21" spans="1:16" ht="19.5" customHeight="1" x14ac:dyDescent="0.2">
      <c r="A21" s="131" t="s">
        <v>194</v>
      </c>
      <c r="B21" s="132"/>
      <c r="C21" s="504"/>
      <c r="D21" s="504"/>
      <c r="E21" s="504"/>
      <c r="F21" s="504"/>
      <c r="G21" s="505"/>
      <c r="H21" s="39"/>
      <c r="I21" s="241"/>
      <c r="J21" s="248">
        <f>B21</f>
        <v>0</v>
      </c>
      <c r="K21" s="249" t="e">
        <f>J21/$B$29</f>
        <v>#DIV/0!</v>
      </c>
      <c r="L21" s="512" t="s">
        <v>91</v>
      </c>
      <c r="M21" s="513"/>
      <c r="N21" s="354"/>
    </row>
    <row r="22" spans="1:16" ht="19.5" customHeight="1" x14ac:dyDescent="0.2">
      <c r="A22" s="131" t="s">
        <v>195</v>
      </c>
      <c r="B22" s="133">
        <f>B23+B24+B25</f>
        <v>0</v>
      </c>
      <c r="C22" s="514"/>
      <c r="D22" s="514"/>
      <c r="E22" s="514"/>
      <c r="F22" s="514"/>
      <c r="G22" s="527"/>
      <c r="H22" s="39"/>
      <c r="I22" s="241"/>
      <c r="J22" s="250">
        <f>J23+J24+J25</f>
        <v>0</v>
      </c>
      <c r="K22" s="249" t="e">
        <f>J22/$B$29</f>
        <v>#DIV/0!</v>
      </c>
      <c r="L22" s="512" t="s">
        <v>91</v>
      </c>
      <c r="M22" s="513"/>
      <c r="N22" s="354"/>
    </row>
    <row r="23" spans="1:16" ht="30" x14ac:dyDescent="0.2">
      <c r="A23" s="134" t="s">
        <v>196</v>
      </c>
      <c r="B23" s="135">
        <f>E95</f>
        <v>0</v>
      </c>
      <c r="C23" s="506" t="s">
        <v>37</v>
      </c>
      <c r="D23" s="506"/>
      <c r="E23" s="506"/>
      <c r="F23" s="506"/>
      <c r="G23" s="507"/>
      <c r="H23" s="40"/>
      <c r="I23" s="49"/>
      <c r="J23" s="251">
        <f>F95</f>
        <v>0</v>
      </c>
      <c r="K23" s="249" t="e">
        <f t="shared" ref="K23:K27" si="0">J23/$B$29</f>
        <v>#DIV/0!</v>
      </c>
      <c r="L23" s="512" t="s">
        <v>91</v>
      </c>
      <c r="M23" s="513"/>
      <c r="N23" s="354"/>
    </row>
    <row r="24" spans="1:16" ht="45" x14ac:dyDescent="0.2">
      <c r="A24" s="134" t="s">
        <v>197</v>
      </c>
      <c r="B24" s="135">
        <f>E112</f>
        <v>0</v>
      </c>
      <c r="C24" s="506" t="s">
        <v>37</v>
      </c>
      <c r="D24" s="506"/>
      <c r="E24" s="506"/>
      <c r="F24" s="506"/>
      <c r="G24" s="507"/>
      <c r="H24" s="40"/>
      <c r="I24" s="241"/>
      <c r="J24" s="251">
        <f>F112</f>
        <v>0</v>
      </c>
      <c r="K24" s="249" t="e">
        <f t="shared" si="0"/>
        <v>#DIV/0!</v>
      </c>
      <c r="L24" s="512" t="s">
        <v>91</v>
      </c>
      <c r="M24" s="513"/>
      <c r="N24" s="354"/>
    </row>
    <row r="25" spans="1:16" ht="19.5" customHeight="1" x14ac:dyDescent="0.2">
      <c r="A25" s="134" t="s">
        <v>198</v>
      </c>
      <c r="B25" s="136"/>
      <c r="C25" s="504"/>
      <c r="D25" s="504"/>
      <c r="E25" s="504"/>
      <c r="F25" s="504"/>
      <c r="G25" s="505"/>
      <c r="H25" s="40"/>
      <c r="I25" s="49"/>
      <c r="J25" s="248">
        <f>B25</f>
        <v>0</v>
      </c>
      <c r="K25" s="249" t="e">
        <f t="shared" si="0"/>
        <v>#DIV/0!</v>
      </c>
      <c r="L25" s="512" t="s">
        <v>91</v>
      </c>
      <c r="M25" s="513"/>
      <c r="N25" s="354"/>
    </row>
    <row r="26" spans="1:16" ht="19.5" customHeight="1" x14ac:dyDescent="0.2">
      <c r="A26" s="131" t="s">
        <v>95</v>
      </c>
      <c r="B26" s="132"/>
      <c r="C26" s="504"/>
      <c r="D26" s="504"/>
      <c r="E26" s="504"/>
      <c r="F26" s="504"/>
      <c r="G26" s="505"/>
      <c r="H26" s="40"/>
      <c r="I26" s="252"/>
      <c r="J26" s="248">
        <f>B26</f>
        <v>0</v>
      </c>
      <c r="K26" s="249" t="e">
        <f t="shared" si="0"/>
        <v>#DIV/0!</v>
      </c>
      <c r="L26" s="512" t="s">
        <v>91</v>
      </c>
      <c r="M26" s="513"/>
      <c r="N26" s="354"/>
    </row>
    <row r="27" spans="1:16" ht="19.5" customHeight="1" x14ac:dyDescent="0.2">
      <c r="A27" s="131" t="s">
        <v>68</v>
      </c>
      <c r="B27" s="132"/>
      <c r="C27" s="504"/>
      <c r="D27" s="504"/>
      <c r="E27" s="504"/>
      <c r="F27" s="504"/>
      <c r="G27" s="505"/>
      <c r="H27" s="41"/>
      <c r="I27" s="253"/>
      <c r="J27" s="248">
        <f>IF($M74="oui",B27,"0")</f>
        <v>0</v>
      </c>
      <c r="K27" s="249" t="e">
        <f t="shared" si="0"/>
        <v>#DIV/0!</v>
      </c>
      <c r="L27" s="512" t="s">
        <v>91</v>
      </c>
      <c r="M27" s="513"/>
      <c r="N27" s="354"/>
      <c r="P27" s="51"/>
    </row>
    <row r="28" spans="1:16" ht="36" customHeight="1" x14ac:dyDescent="0.2">
      <c r="A28" s="131" t="s">
        <v>286</v>
      </c>
      <c r="B28" s="133">
        <f>E124</f>
        <v>0</v>
      </c>
      <c r="C28" s="506" t="s">
        <v>37</v>
      </c>
      <c r="D28" s="506"/>
      <c r="E28" s="506"/>
      <c r="F28" s="506"/>
      <c r="G28" s="507"/>
      <c r="H28" s="40"/>
      <c r="I28" s="252"/>
      <c r="J28" s="248">
        <f>B28</f>
        <v>0</v>
      </c>
      <c r="K28" s="249" t="e">
        <f>J28/B29</f>
        <v>#DIV/0!</v>
      </c>
      <c r="L28" s="512" t="s">
        <v>91</v>
      </c>
      <c r="M28" s="513"/>
      <c r="N28" s="354"/>
      <c r="P28" s="51"/>
    </row>
    <row r="29" spans="1:16" ht="19.5" customHeight="1" thickBot="1" x14ac:dyDescent="0.25">
      <c r="A29" s="137" t="s">
        <v>83</v>
      </c>
      <c r="B29" s="138">
        <f>B18+B19+B20+B21+B22+B26+B27+B28</f>
        <v>0</v>
      </c>
      <c r="C29" s="508"/>
      <c r="D29" s="508"/>
      <c r="E29" s="508"/>
      <c r="F29" s="508"/>
      <c r="G29" s="509"/>
      <c r="H29" s="41"/>
      <c r="I29" s="252"/>
      <c r="J29" s="254">
        <f>J18+J19+J20+J21+J22+J27+J28+J26</f>
        <v>0</v>
      </c>
      <c r="K29" s="255"/>
      <c r="L29" s="512" t="s">
        <v>91</v>
      </c>
      <c r="M29" s="513"/>
      <c r="N29" s="354"/>
    </row>
    <row r="30" spans="1:16" ht="15" x14ac:dyDescent="0.2">
      <c r="A30" s="6"/>
      <c r="B30" s="7"/>
      <c r="C30" s="6"/>
      <c r="D30" s="6"/>
      <c r="E30" s="6"/>
      <c r="F30" s="6"/>
      <c r="G30" s="6"/>
      <c r="H30" s="6"/>
      <c r="I30" s="49"/>
      <c r="J30" s="256" t="s">
        <v>235</v>
      </c>
      <c r="K30" s="145"/>
      <c r="L30" s="145"/>
      <c r="M30" s="247"/>
      <c r="N30" s="354"/>
    </row>
    <row r="31" spans="1:16" ht="19.5" customHeight="1" x14ac:dyDescent="0.2">
      <c r="A31" s="28" t="s">
        <v>10</v>
      </c>
      <c r="B31" s="29"/>
      <c r="C31" s="30"/>
      <c r="D31" s="56"/>
      <c r="E31" s="56"/>
      <c r="F31" s="56"/>
      <c r="G31" s="56"/>
      <c r="H31" s="42"/>
      <c r="I31" s="49"/>
      <c r="J31" s="245" t="s">
        <v>233</v>
      </c>
      <c r="K31" s="246" t="str">
        <f>IF(OR(B9="Etablissement public national (hors EPIC) ",B9="EPIC ",B9="Etablissement réseau chambres d'agriculture "),"% dépenses directes totales",IF(L63="Association, fondation et assimilé ","% dépenses directes éligibles + bénévolat valorisé","%dépenses directes éligibles"))</f>
        <v>%dépenses directes éligibles</v>
      </c>
      <c r="L31" s="145"/>
      <c r="M31" s="247"/>
      <c r="N31" s="354"/>
    </row>
    <row r="32" spans="1:16" ht="19.5" customHeight="1" thickBot="1" x14ac:dyDescent="0.25">
      <c r="A32" s="139" t="s">
        <v>7</v>
      </c>
      <c r="B32" s="140"/>
      <c r="C32" s="47"/>
      <c r="D32" s="48"/>
      <c r="E32" s="48"/>
      <c r="F32" s="48"/>
      <c r="G32" s="48"/>
      <c r="H32" s="48"/>
      <c r="I32" s="257"/>
      <c r="J32" s="254">
        <f>IF(B32="",0,MIN(B32, IF(OR(B9="Etablissement public national (hors EPIC) ",B9="EPIC ",B9="Etablissement réseau chambres d'agriculture "),15%*B29,15%*(J29+J42))))</f>
        <v>0</v>
      </c>
      <c r="K32" s="249" t="e">
        <f>IF(OR(B9="Etablissement public national (hors EPIC) ",B9="EPIC ",B9="Etablissement réseau chambres d'agriculture "),J32/B29,J32/(J29+J42))</f>
        <v>#DIV/0!</v>
      </c>
      <c r="L32" s="512" t="s">
        <v>91</v>
      </c>
      <c r="M32" s="513"/>
      <c r="N32" s="354"/>
    </row>
    <row r="33" spans="1:14" ht="15" x14ac:dyDescent="0.2">
      <c r="A33" s="141"/>
      <c r="B33" s="142"/>
      <c r="C33" s="6"/>
      <c r="D33" s="6"/>
      <c r="E33" s="6"/>
      <c r="F33" s="6"/>
      <c r="G33" s="6"/>
      <c r="H33" s="6"/>
      <c r="I33" s="258"/>
      <c r="J33" s="259" t="s">
        <v>236</v>
      </c>
      <c r="K33" s="145"/>
      <c r="L33" s="145"/>
      <c r="M33" s="247"/>
      <c r="N33" s="354"/>
    </row>
    <row r="34" spans="1:14" ht="31.5" customHeight="1" thickBot="1" x14ac:dyDescent="0.25">
      <c r="A34" s="143" t="s">
        <v>8</v>
      </c>
      <c r="B34" s="127">
        <f>B32+B29</f>
        <v>0</v>
      </c>
      <c r="C34" s="49"/>
      <c r="D34" s="41"/>
      <c r="E34" s="41"/>
      <c r="F34" s="41"/>
      <c r="G34" s="41"/>
      <c r="H34" s="41"/>
      <c r="I34" s="260"/>
      <c r="J34" s="261">
        <f>J32+J29</f>
        <v>0</v>
      </c>
      <c r="K34" s="502" t="s">
        <v>91</v>
      </c>
      <c r="L34" s="502"/>
      <c r="M34" s="503"/>
      <c r="N34" s="354"/>
    </row>
    <row r="35" spans="1:14" ht="12.75" customHeight="1" thickBot="1" x14ac:dyDescent="0.25">
      <c r="A35" s="144"/>
      <c r="B35" s="145"/>
      <c r="C35" s="34"/>
      <c r="D35" s="41"/>
      <c r="E35" s="41"/>
      <c r="F35" s="41"/>
      <c r="G35" s="41"/>
      <c r="H35" s="41"/>
      <c r="I35" s="262"/>
      <c r="J35" s="174"/>
      <c r="K35" s="174"/>
      <c r="L35" s="174"/>
      <c r="M35" s="145"/>
      <c r="N35" s="354"/>
    </row>
    <row r="36" spans="1:14" ht="19.5" customHeight="1" thickTop="1" thickBot="1" x14ac:dyDescent="0.25">
      <c r="A36" s="146" t="s">
        <v>199</v>
      </c>
      <c r="B36" s="147">
        <f>ROUND(B68-B34,0)</f>
        <v>0</v>
      </c>
      <c r="C36" s="510" t="str">
        <f>IF(B36&gt;0,"Le plan de financement est excédentaire.",IF(B36&lt;0,"Le plan de financement est en déficit.","Le plan de financement est à l'équilibre"))</f>
        <v>Le plan de financement est à l'équilibre</v>
      </c>
      <c r="D36" s="511"/>
      <c r="E36" s="511"/>
      <c r="F36" s="511"/>
      <c r="G36" s="511"/>
      <c r="H36" s="43"/>
      <c r="I36" s="50"/>
      <c r="J36" s="263" t="s">
        <v>237</v>
      </c>
      <c r="K36" s="264"/>
      <c r="L36" s="264"/>
      <c r="M36" s="265"/>
      <c r="N36" s="354"/>
    </row>
    <row r="37" spans="1:14" ht="15.75" thickBot="1" x14ac:dyDescent="0.25">
      <c r="A37" s="34"/>
      <c r="B37" s="148"/>
      <c r="C37" s="149"/>
      <c r="D37" s="150"/>
      <c r="E37" s="150"/>
      <c r="F37" s="150"/>
      <c r="G37" s="150"/>
      <c r="H37" s="43"/>
      <c r="I37" s="262"/>
      <c r="J37" s="266" t="e">
        <f>B53/J34</f>
        <v>#DIV/0!</v>
      </c>
      <c r="K37" s="267" t="s">
        <v>91</v>
      </c>
      <c r="L37" s="267"/>
      <c r="M37" s="268"/>
      <c r="N37" s="354"/>
    </row>
    <row r="38" spans="1:14" ht="20.25" thickTop="1" thickBot="1" x14ac:dyDescent="0.35">
      <c r="A38" s="14" t="s">
        <v>64</v>
      </c>
      <c r="B38" s="14"/>
      <c r="C38" s="14"/>
      <c r="D38" s="151"/>
      <c r="E38" s="151"/>
      <c r="F38" s="151"/>
      <c r="G38" s="151"/>
      <c r="H38" s="125"/>
      <c r="I38" s="262"/>
      <c r="J38" s="174"/>
      <c r="K38" s="174"/>
      <c r="L38" s="174"/>
      <c r="M38" s="145"/>
      <c r="N38" s="354"/>
    </row>
    <row r="39" spans="1:14" ht="20.25" thickTop="1" thickBot="1" x14ac:dyDescent="0.25">
      <c r="A39" s="152"/>
      <c r="B39" s="129"/>
      <c r="C39" s="153"/>
      <c r="D39" s="153"/>
      <c r="E39" s="153"/>
      <c r="F39" s="153"/>
      <c r="G39" s="153"/>
      <c r="I39" s="50"/>
      <c r="J39" s="269" t="s">
        <v>238</v>
      </c>
      <c r="K39" s="264"/>
      <c r="L39" s="264"/>
      <c r="M39" s="265"/>
      <c r="N39" s="354"/>
    </row>
    <row r="40" spans="1:14" ht="19.5" customHeight="1" x14ac:dyDescent="0.2">
      <c r="A40" s="32" t="s">
        <v>87</v>
      </c>
      <c r="B40" s="33"/>
      <c r="C40" s="516" t="s">
        <v>3</v>
      </c>
      <c r="D40" s="517"/>
      <c r="E40" s="517"/>
      <c r="F40" s="517"/>
      <c r="G40" s="518"/>
      <c r="H40" s="31"/>
      <c r="I40" s="262"/>
      <c r="J40" s="270"/>
      <c r="K40" s="145"/>
      <c r="L40" s="145"/>
      <c r="M40" s="247"/>
      <c r="N40" s="354"/>
    </row>
    <row r="41" spans="1:14" ht="19.5" customHeight="1" x14ac:dyDescent="0.2">
      <c r="A41" s="154" t="s">
        <v>16</v>
      </c>
      <c r="B41" s="155"/>
      <c r="C41" s="504"/>
      <c r="D41" s="504"/>
      <c r="E41" s="504"/>
      <c r="F41" s="504"/>
      <c r="G41" s="504"/>
      <c r="H41" s="40"/>
      <c r="I41" s="262"/>
      <c r="J41" s="271">
        <v>0</v>
      </c>
      <c r="K41" s="539" t="s">
        <v>91</v>
      </c>
      <c r="L41" s="540"/>
      <c r="M41" s="541"/>
      <c r="N41" s="354"/>
    </row>
    <row r="42" spans="1:14" ht="19.5" customHeight="1" x14ac:dyDescent="0.2">
      <c r="A42" s="154" t="s">
        <v>200</v>
      </c>
      <c r="B42" s="156"/>
      <c r="C42" s="504"/>
      <c r="D42" s="504"/>
      <c r="E42" s="504"/>
      <c r="F42" s="504"/>
      <c r="G42" s="504"/>
      <c r="H42" s="40"/>
      <c r="I42" s="262"/>
      <c r="J42" s="271">
        <f>IF($M79="oui",B42,0)</f>
        <v>0</v>
      </c>
      <c r="K42" s="539" t="s">
        <v>91</v>
      </c>
      <c r="L42" s="540"/>
      <c r="M42" s="541"/>
      <c r="N42" s="354"/>
    </row>
    <row r="43" spans="1:14" ht="19.5" customHeight="1" thickBot="1" x14ac:dyDescent="0.25">
      <c r="A43" s="157" t="s">
        <v>88</v>
      </c>
      <c r="B43" s="127">
        <f>SUM(B41:B42)</f>
        <v>0</v>
      </c>
      <c r="C43" s="158"/>
      <c r="D43" s="18"/>
      <c r="E43" s="18"/>
      <c r="F43" s="18"/>
      <c r="G43" s="18"/>
      <c r="H43" s="31"/>
      <c r="I43" s="262"/>
      <c r="J43" s="261">
        <f>SUM(J41:J42)</f>
        <v>0</v>
      </c>
      <c r="K43" s="272"/>
      <c r="L43" s="272"/>
      <c r="M43" s="273"/>
      <c r="N43" s="354"/>
    </row>
    <row r="44" spans="1:14" ht="19.5" customHeight="1" x14ac:dyDescent="0.2">
      <c r="A44" s="129" t="s">
        <v>201</v>
      </c>
      <c r="B44" s="129"/>
      <c r="C44" s="159"/>
      <c r="D44" s="159"/>
      <c r="E44" s="159"/>
      <c r="F44" s="159"/>
      <c r="G44" s="159"/>
      <c r="I44" s="274"/>
      <c r="J44" s="275"/>
      <c r="K44" s="275"/>
      <c r="L44" s="275"/>
      <c r="M44" s="276"/>
      <c r="N44" s="355"/>
    </row>
    <row r="45" spans="1:14" ht="19.5" customHeight="1" x14ac:dyDescent="0.2">
      <c r="A45" s="160" t="str">
        <f>IF(M77="non","",IF(B42="","","Vous devez justifier de votre méthode de valorisation du bénévolat auprès de l'OFB. A défaut, la valorisation du bénévolat ne sera pas prise en compte."))</f>
        <v/>
      </c>
      <c r="B45" s="160"/>
      <c r="C45" s="160"/>
      <c r="D45" s="160"/>
      <c r="E45" s="160"/>
      <c r="F45" s="160"/>
      <c r="G45" s="160"/>
      <c r="I45" s="159"/>
      <c r="J45" s="159"/>
      <c r="K45" s="159"/>
      <c r="L45" s="159"/>
      <c r="M45" s="129"/>
    </row>
    <row r="46" spans="1:14" ht="18.75" x14ac:dyDescent="0.2">
      <c r="A46" s="14" t="s">
        <v>14</v>
      </c>
      <c r="B46" s="129"/>
      <c r="C46" s="159"/>
      <c r="D46" s="159"/>
      <c r="E46" s="159"/>
      <c r="F46" s="159"/>
      <c r="G46" s="159"/>
      <c r="I46" s="277"/>
      <c r="J46" s="542" t="s">
        <v>239</v>
      </c>
      <c r="K46" s="542"/>
      <c r="L46" s="542"/>
      <c r="M46" s="542"/>
      <c r="N46" s="353"/>
    </row>
    <row r="47" spans="1:14" ht="13.5" thickBot="1" x14ac:dyDescent="0.25">
      <c r="A47" s="161"/>
      <c r="B47" s="161"/>
      <c r="C47" s="153"/>
      <c r="D47" s="153"/>
      <c r="E47" s="153"/>
      <c r="F47" s="153"/>
      <c r="G47" s="153"/>
      <c r="I47" s="262"/>
      <c r="J47" s="159"/>
      <c r="K47" s="159"/>
      <c r="L47" s="148"/>
      <c r="M47" s="278"/>
      <c r="N47" s="354"/>
    </row>
    <row r="48" spans="1:14" ht="30.75" thickTop="1" x14ac:dyDescent="0.2">
      <c r="A48" s="162" t="s">
        <v>80</v>
      </c>
      <c r="B48" s="163" t="s">
        <v>12</v>
      </c>
      <c r="C48" s="516" t="s">
        <v>15</v>
      </c>
      <c r="D48" s="517"/>
      <c r="E48" s="517"/>
      <c r="F48" s="517"/>
      <c r="G48" s="518"/>
      <c r="H48" s="31"/>
      <c r="I48" s="262"/>
      <c r="J48" s="279" t="s">
        <v>240</v>
      </c>
      <c r="K48" s="280"/>
      <c r="L48" s="280"/>
      <c r="M48" s="281">
        <f>B53</f>
        <v>0</v>
      </c>
      <c r="N48" s="354"/>
    </row>
    <row r="49" spans="1:15" ht="15.75" thickBot="1" x14ac:dyDescent="0.25">
      <c r="A49" s="164" t="s">
        <v>202</v>
      </c>
      <c r="B49" s="165" t="s">
        <v>102</v>
      </c>
      <c r="C49" s="526"/>
      <c r="D49" s="526"/>
      <c r="E49" s="526"/>
      <c r="F49" s="526"/>
      <c r="G49" s="526"/>
      <c r="H49" s="117"/>
      <c r="I49" s="282"/>
      <c r="J49" s="283" t="s">
        <v>241</v>
      </c>
      <c r="K49" s="284"/>
      <c r="L49" s="284"/>
      <c r="M49" s="285" t="e">
        <f>M48/J34</f>
        <v>#DIV/0!</v>
      </c>
      <c r="N49" s="356"/>
    </row>
    <row r="50" spans="1:15" ht="30.75" thickTop="1" x14ac:dyDescent="0.2">
      <c r="A50" s="166" t="s">
        <v>0</v>
      </c>
      <c r="B50" s="167"/>
      <c r="C50" s="504"/>
      <c r="D50" s="504"/>
      <c r="E50" s="504"/>
      <c r="F50" s="504"/>
      <c r="G50" s="504"/>
      <c r="H50" s="40"/>
      <c r="I50" s="286"/>
      <c r="J50" s="543" t="s">
        <v>242</v>
      </c>
      <c r="K50" s="543"/>
      <c r="L50" s="543"/>
      <c r="M50" s="543"/>
      <c r="N50" s="354"/>
    </row>
    <row r="51" spans="1:15" ht="15" x14ac:dyDescent="0.2">
      <c r="A51" s="166" t="s">
        <v>1</v>
      </c>
      <c r="B51" s="167"/>
      <c r="C51" s="504"/>
      <c r="D51" s="504"/>
      <c r="E51" s="504"/>
      <c r="F51" s="504"/>
      <c r="G51" s="504"/>
      <c r="H51" s="40"/>
      <c r="I51" s="262"/>
      <c r="J51" s="287" t="s">
        <v>243</v>
      </c>
      <c r="K51" s="287"/>
      <c r="L51" s="287"/>
      <c r="M51" s="288"/>
      <c r="N51" s="354"/>
    </row>
    <row r="52" spans="1:15" ht="15" x14ac:dyDescent="0.2">
      <c r="A52" s="166" t="s">
        <v>86</v>
      </c>
      <c r="B52" s="168">
        <f>SUM(B53:B63)</f>
        <v>0</v>
      </c>
      <c r="C52" s="514"/>
      <c r="D52" s="514"/>
      <c r="E52" s="514"/>
      <c r="F52" s="514"/>
      <c r="G52" s="514"/>
      <c r="H52" s="39"/>
      <c r="I52" s="262"/>
      <c r="J52" s="544" t="s">
        <v>244</v>
      </c>
      <c r="K52" s="545"/>
      <c r="L52" s="545"/>
      <c r="M52" s="289">
        <v>0.65</v>
      </c>
      <c r="N52" s="354"/>
    </row>
    <row r="53" spans="1:15" ht="15" x14ac:dyDescent="0.2">
      <c r="A53" s="169" t="s">
        <v>203</v>
      </c>
      <c r="B53" s="170"/>
      <c r="C53" s="504"/>
      <c r="D53" s="504"/>
      <c r="E53" s="504"/>
      <c r="F53" s="504"/>
      <c r="G53" s="504"/>
      <c r="H53" s="40"/>
      <c r="I53" s="262"/>
      <c r="J53" s="529" t="s">
        <v>245</v>
      </c>
      <c r="K53" s="530"/>
      <c r="L53" s="530"/>
      <c r="M53" s="290">
        <f>J34*$M$52</f>
        <v>0</v>
      </c>
      <c r="N53" s="354"/>
    </row>
    <row r="54" spans="1:15" ht="15" x14ac:dyDescent="0.2">
      <c r="A54" s="171" t="s">
        <v>204</v>
      </c>
      <c r="B54" s="172"/>
      <c r="C54" s="504" t="s">
        <v>158</v>
      </c>
      <c r="D54" s="504"/>
      <c r="E54" s="504"/>
      <c r="F54" s="504"/>
      <c r="G54" s="504"/>
      <c r="H54" s="40"/>
      <c r="I54" s="262"/>
      <c r="J54" s="291" t="s">
        <v>246</v>
      </c>
      <c r="K54" s="292"/>
      <c r="L54" s="292"/>
      <c r="M54" s="293"/>
      <c r="N54" s="354"/>
    </row>
    <row r="55" spans="1:15" ht="36" customHeight="1" x14ac:dyDescent="0.2">
      <c r="A55" s="171" t="s">
        <v>283</v>
      </c>
      <c r="B55" s="172"/>
      <c r="C55" s="504" t="s">
        <v>282</v>
      </c>
      <c r="D55" s="504"/>
      <c r="E55" s="504"/>
      <c r="F55" s="504"/>
      <c r="G55" s="504"/>
      <c r="H55" s="40"/>
      <c r="I55" s="262"/>
      <c r="J55" s="294" t="s">
        <v>108</v>
      </c>
      <c r="K55" s="295">
        <v>45</v>
      </c>
      <c r="L55" s="296" t="s">
        <v>109</v>
      </c>
      <c r="M55" s="295">
        <v>36</v>
      </c>
      <c r="N55" s="354"/>
    </row>
    <row r="56" spans="1:15" ht="45" x14ac:dyDescent="0.2">
      <c r="A56" s="171" t="s">
        <v>206</v>
      </c>
      <c r="B56" s="172"/>
      <c r="C56" s="504" t="s">
        <v>207</v>
      </c>
      <c r="D56" s="504"/>
      <c r="E56" s="504"/>
      <c r="F56" s="504"/>
      <c r="G56" s="504"/>
      <c r="H56" s="40"/>
      <c r="I56" s="262"/>
      <c r="J56" s="297" t="s">
        <v>105</v>
      </c>
      <c r="K56" s="298">
        <f>IF(K55="","",B34*M55/K55)</f>
        <v>0</v>
      </c>
      <c r="L56" s="296" t="s">
        <v>107</v>
      </c>
      <c r="M56" s="298">
        <f>IF(K55="","",J34*M55/K55)</f>
        <v>0</v>
      </c>
      <c r="N56" s="354"/>
    </row>
    <row r="57" spans="1:15" ht="30" x14ac:dyDescent="0.2">
      <c r="A57" s="171" t="s">
        <v>208</v>
      </c>
      <c r="B57" s="172"/>
      <c r="C57" s="504" t="s">
        <v>158</v>
      </c>
      <c r="D57" s="504"/>
      <c r="E57" s="504"/>
      <c r="F57" s="504"/>
      <c r="G57" s="504"/>
      <c r="H57" s="40"/>
      <c r="I57" s="274"/>
      <c r="J57" s="299" t="s">
        <v>106</v>
      </c>
      <c r="K57" s="300" t="e">
        <f>IF(K55="","",J34*M55/K55*J37)</f>
        <v>#DIV/0!</v>
      </c>
      <c r="L57" s="531" t="s">
        <v>110</v>
      </c>
      <c r="M57" s="532"/>
      <c r="N57" s="355"/>
    </row>
    <row r="58" spans="1:15" ht="15" x14ac:dyDescent="0.2">
      <c r="A58" s="171" t="s">
        <v>209</v>
      </c>
      <c r="B58" s="172"/>
      <c r="C58" s="504" t="s">
        <v>158</v>
      </c>
      <c r="D58" s="504"/>
      <c r="E58" s="504"/>
      <c r="F58" s="504"/>
      <c r="G58" s="504"/>
      <c r="H58" s="40"/>
      <c r="I58" s="159"/>
      <c r="J58" s="159"/>
      <c r="K58" s="159"/>
      <c r="L58" s="159"/>
      <c r="M58" s="129"/>
    </row>
    <row r="59" spans="1:15" ht="32.25" customHeight="1" thickBot="1" x14ac:dyDescent="0.25">
      <c r="A59" s="171" t="s">
        <v>210</v>
      </c>
      <c r="B59" s="172"/>
      <c r="C59" s="504" t="s">
        <v>158</v>
      </c>
      <c r="D59" s="504"/>
      <c r="E59" s="504"/>
      <c r="F59" s="504"/>
      <c r="G59" s="504"/>
      <c r="H59" s="40"/>
      <c r="I59" s="277"/>
      <c r="J59" s="301" t="s">
        <v>247</v>
      </c>
      <c r="K59" s="302"/>
      <c r="L59" s="302"/>
      <c r="M59" s="302"/>
      <c r="N59" s="353"/>
    </row>
    <row r="60" spans="1:15" ht="16.5" thickTop="1" thickBot="1" x14ac:dyDescent="0.25">
      <c r="A60" s="171" t="s">
        <v>211</v>
      </c>
      <c r="B60" s="172"/>
      <c r="C60" s="504" t="s">
        <v>158</v>
      </c>
      <c r="D60" s="504"/>
      <c r="E60" s="504"/>
      <c r="F60" s="504"/>
      <c r="G60" s="504"/>
      <c r="H60" s="40"/>
      <c r="I60" s="262"/>
      <c r="J60" s="303" t="s">
        <v>99</v>
      </c>
      <c r="K60" s="304"/>
      <c r="L60" s="305"/>
      <c r="M60" s="306">
        <v>0.8</v>
      </c>
      <c r="N60" s="354"/>
    </row>
    <row r="61" spans="1:15" ht="31.5" thickTop="1" thickBot="1" x14ac:dyDescent="0.25">
      <c r="A61" s="171" t="s">
        <v>212</v>
      </c>
      <c r="B61" s="172"/>
      <c r="C61" s="504" t="s">
        <v>158</v>
      </c>
      <c r="D61" s="504"/>
      <c r="E61" s="504"/>
      <c r="F61" s="504"/>
      <c r="G61" s="504"/>
      <c r="H61" s="40"/>
      <c r="I61" s="262"/>
      <c r="J61" s="159"/>
      <c r="K61" s="159"/>
      <c r="L61" s="159"/>
      <c r="M61" s="233"/>
      <c r="N61" s="354"/>
    </row>
    <row r="62" spans="1:15" ht="15.75" thickTop="1" x14ac:dyDescent="0.2">
      <c r="A62" s="171" t="s">
        <v>213</v>
      </c>
      <c r="B62" s="172"/>
      <c r="C62" s="504" t="s">
        <v>158</v>
      </c>
      <c r="D62" s="504"/>
      <c r="E62" s="504"/>
      <c r="F62" s="504"/>
      <c r="G62" s="504"/>
      <c r="H62" s="40"/>
      <c r="I62" s="262"/>
      <c r="J62" s="307" t="s">
        <v>248</v>
      </c>
      <c r="K62" s="308"/>
      <c r="L62" s="308"/>
      <c r="M62" s="309"/>
      <c r="N62" s="356"/>
      <c r="O62" s="17"/>
    </row>
    <row r="63" spans="1:15" ht="15" x14ac:dyDescent="0.2">
      <c r="A63" s="171" t="s">
        <v>214</v>
      </c>
      <c r="B63" s="172"/>
      <c r="C63" s="504" t="s">
        <v>158</v>
      </c>
      <c r="D63" s="504"/>
      <c r="E63" s="504"/>
      <c r="F63" s="504"/>
      <c r="G63" s="504"/>
      <c r="H63" s="40"/>
      <c r="I63" s="262"/>
      <c r="J63" s="310" t="s">
        <v>71</v>
      </c>
      <c r="K63" s="311"/>
      <c r="L63" s="312" t="str">
        <f>B9</f>
        <v>Statut juridique [menu déroulant]</v>
      </c>
      <c r="M63" s="313"/>
      <c r="N63" s="354"/>
      <c r="O63" s="17"/>
    </row>
    <row r="64" spans="1:15" ht="15.75" thickBot="1" x14ac:dyDescent="0.25">
      <c r="A64" s="166" t="s">
        <v>2</v>
      </c>
      <c r="B64" s="168">
        <f>SUM(B65:B66)</f>
        <v>0</v>
      </c>
      <c r="C64" s="514"/>
      <c r="D64" s="514"/>
      <c r="E64" s="514"/>
      <c r="F64" s="514"/>
      <c r="G64" s="514"/>
      <c r="H64" s="39"/>
      <c r="I64" s="262"/>
      <c r="J64" s="314" t="s">
        <v>72</v>
      </c>
      <c r="K64" s="315"/>
      <c r="L64" s="315"/>
      <c r="M64" s="316" t="str">
        <f>IF(OR(L63="Association, fondation et assimilé ",L63="Bureau d’étude ou autre entreprise ",L63="Autre privé"),"oui","non")</f>
        <v>non</v>
      </c>
      <c r="N64" s="354"/>
      <c r="O64" s="17"/>
    </row>
    <row r="65" spans="1:16" ht="16.5" thickTop="1" thickBot="1" x14ac:dyDescent="0.25">
      <c r="A65" s="171" t="s">
        <v>215</v>
      </c>
      <c r="B65" s="172"/>
      <c r="C65" s="515" t="s">
        <v>169</v>
      </c>
      <c r="D65" s="515"/>
      <c r="E65" s="515"/>
      <c r="F65" s="515"/>
      <c r="G65" s="515"/>
      <c r="H65" s="40"/>
      <c r="I65" s="262"/>
      <c r="J65" s="159"/>
      <c r="K65" s="159"/>
      <c r="L65" s="159"/>
      <c r="M65" s="233"/>
      <c r="N65" s="354"/>
      <c r="O65" s="17"/>
    </row>
    <row r="66" spans="1:16" ht="21.75" customHeight="1" thickTop="1" x14ac:dyDescent="0.2">
      <c r="A66" s="171" t="s">
        <v>216</v>
      </c>
      <c r="B66" s="172"/>
      <c r="C66" s="504"/>
      <c r="D66" s="504"/>
      <c r="E66" s="504"/>
      <c r="F66" s="504"/>
      <c r="G66" s="504"/>
      <c r="H66" s="40"/>
      <c r="I66" s="262"/>
      <c r="J66" s="317" t="s">
        <v>249</v>
      </c>
      <c r="K66" s="318"/>
      <c r="L66" s="318"/>
      <c r="M66" s="319"/>
      <c r="N66" s="354"/>
      <c r="O66" s="17"/>
    </row>
    <row r="67" spans="1:16" ht="21.75" customHeight="1" x14ac:dyDescent="0.2">
      <c r="A67" s="166" t="s">
        <v>79</v>
      </c>
      <c r="B67" s="167"/>
      <c r="C67" s="504"/>
      <c r="D67" s="504"/>
      <c r="E67" s="504"/>
      <c r="F67" s="504"/>
      <c r="G67" s="504"/>
      <c r="H67" s="40"/>
      <c r="I67" s="262"/>
      <c r="J67" s="320" t="s">
        <v>96</v>
      </c>
      <c r="K67" s="145"/>
      <c r="L67" s="145"/>
      <c r="M67" s="321" t="s">
        <v>65</v>
      </c>
      <c r="N67" s="354"/>
      <c r="O67" s="17"/>
    </row>
    <row r="68" spans="1:16" ht="21.75" customHeight="1" thickBot="1" x14ac:dyDescent="0.25">
      <c r="A68" s="173" t="s">
        <v>67</v>
      </c>
      <c r="B68" s="127">
        <f>B50+B51+B52+B64+B67</f>
        <v>0</v>
      </c>
      <c r="C68" s="174"/>
      <c r="D68" s="174"/>
      <c r="E68" s="174"/>
      <c r="F68" s="174"/>
      <c r="G68" s="174"/>
      <c r="H68" s="44"/>
      <c r="I68" s="262"/>
      <c r="J68" s="320" t="s">
        <v>97</v>
      </c>
      <c r="K68" s="145"/>
      <c r="L68" s="145"/>
      <c r="M68" s="321" t="s">
        <v>65</v>
      </c>
      <c r="N68" s="354"/>
      <c r="O68" s="17"/>
    </row>
    <row r="69" spans="1:16" ht="15.75" thickBot="1" x14ac:dyDescent="0.25">
      <c r="A69" s="55" t="e">
        <f>IF(J37&gt;M60,"le taux d'aide est supérieur au taux plafond que l'OFB peut apporter, il convient de diminuer votre demande d'aide à l'OFB.","")</f>
        <v>#DIV/0!</v>
      </c>
      <c r="B69" s="175"/>
      <c r="C69" s="176"/>
      <c r="D69" s="176"/>
      <c r="E69" s="176"/>
      <c r="F69" s="176"/>
      <c r="G69" s="176"/>
      <c r="H69" s="35"/>
      <c r="I69" s="262"/>
      <c r="J69" s="314" t="s">
        <v>98</v>
      </c>
      <c r="K69" s="315"/>
      <c r="L69" s="272"/>
      <c r="M69" s="322">
        <f>IF(M68="oui",100%,IF(M67="oui",20%,5%))</f>
        <v>0.05</v>
      </c>
      <c r="N69" s="354"/>
      <c r="O69" s="17"/>
    </row>
    <row r="70" spans="1:16" ht="16.5" thickTop="1" thickBot="1" x14ac:dyDescent="0.3">
      <c r="A70" s="55"/>
      <c r="B70" s="175"/>
      <c r="C70" s="176"/>
      <c r="D70" s="176"/>
      <c r="E70" s="176"/>
      <c r="F70" s="176"/>
      <c r="G70" s="176"/>
      <c r="H70" s="2"/>
      <c r="I70" s="262"/>
      <c r="J70" s="159"/>
      <c r="K70" s="159"/>
      <c r="L70" s="159"/>
      <c r="M70" s="233"/>
      <c r="N70" s="354"/>
      <c r="O70" s="17"/>
    </row>
    <row r="71" spans="1:16" s="27" customFormat="1" ht="15" customHeight="1" thickTop="1" x14ac:dyDescent="0.25">
      <c r="A71" s="177" t="s">
        <v>217</v>
      </c>
      <c r="B71" s="178">
        <f>B53+B54+B55+B56+B57+B58+B59+B60+B61+B62</f>
        <v>0</v>
      </c>
      <c r="C71" s="179" t="s">
        <v>218</v>
      </c>
      <c r="D71" s="180" t="e">
        <f>B71/B34</f>
        <v>#DIV/0!</v>
      </c>
      <c r="E71" s="181" t="s">
        <v>219</v>
      </c>
      <c r="F71" s="181"/>
      <c r="G71" s="181"/>
      <c r="H71" s="2"/>
      <c r="I71" s="262"/>
      <c r="J71" s="307" t="s">
        <v>73</v>
      </c>
      <c r="K71" s="308"/>
      <c r="L71" s="308"/>
      <c r="M71" s="309"/>
      <c r="N71" s="354"/>
      <c r="O71" s="4"/>
      <c r="P71" s="4"/>
    </row>
    <row r="72" spans="1:16" s="2" customFormat="1" ht="15.75" thickBot="1" x14ac:dyDescent="0.3">
      <c r="A72" s="55"/>
      <c r="B72" s="175"/>
      <c r="C72" s="176"/>
      <c r="D72" s="182"/>
      <c r="E72" s="176"/>
      <c r="F72" s="176"/>
      <c r="G72" s="176"/>
      <c r="I72" s="262"/>
      <c r="J72" s="533" t="str">
        <f>IF(OR(B9="Etablissement public national (hors EPIC) ",B9="EPIC ",B9="Etablissement réseau chambres d'agriculture "),"Les coût indirects sont plafonnés au montant demandé ou à 15% des couts directs totaux",IF(L63="Association, fondation et assimilé ","Les coûts indirects sont plafonnés au montant demandé ou à 15% des dépenses directes éligibles auxquelles s'ajoute le montant du bénévolat valorisé","Les coûts indirects sont plafonnés au montant demandé ou à 15% des dépenses directes éligibles"))</f>
        <v>Les coûts indirects sont plafonnés au montant demandé ou à 15% des dépenses directes éligibles</v>
      </c>
      <c r="K72" s="534"/>
      <c r="L72" s="534"/>
      <c r="M72" s="535"/>
      <c r="N72" s="357"/>
      <c r="O72" s="5"/>
      <c r="P72" s="5"/>
    </row>
    <row r="73" spans="1:16" customFormat="1" ht="16.5" thickTop="1" thickBot="1" x14ac:dyDescent="0.3">
      <c r="A73" s="55"/>
      <c r="B73" s="175"/>
      <c r="C73" s="176"/>
      <c r="D73" s="176"/>
      <c r="E73" s="176"/>
      <c r="F73" s="176"/>
      <c r="G73" s="176"/>
      <c r="H73" s="58"/>
      <c r="I73" s="262"/>
      <c r="J73" s="159"/>
      <c r="K73" s="159"/>
      <c r="L73" s="159"/>
      <c r="M73" s="233"/>
      <c r="N73" s="358"/>
      <c r="O73" s="1"/>
      <c r="P73" s="27"/>
    </row>
    <row r="74" spans="1:16" customFormat="1" ht="16.5" thickTop="1" thickBot="1" x14ac:dyDescent="0.3">
      <c r="A74" s="55"/>
      <c r="B74" s="175"/>
      <c r="C74" s="176"/>
      <c r="D74" s="176"/>
      <c r="E74" s="176"/>
      <c r="F74" s="176"/>
      <c r="G74" s="176"/>
      <c r="H74" s="18"/>
      <c r="I74" s="262"/>
      <c r="J74" s="303" t="s">
        <v>250</v>
      </c>
      <c r="K74" s="305"/>
      <c r="L74" s="305"/>
      <c r="M74" s="323" t="s">
        <v>70</v>
      </c>
      <c r="N74" s="358"/>
      <c r="O74" s="1"/>
      <c r="P74" s="2"/>
    </row>
    <row r="75" spans="1:16" customFormat="1" ht="16.5" thickTop="1" thickBot="1" x14ac:dyDescent="0.3">
      <c r="A75" s="55"/>
      <c r="B75" s="175"/>
      <c r="C75" s="176"/>
      <c r="D75" s="176"/>
      <c r="E75" s="176"/>
      <c r="F75" s="176"/>
      <c r="G75" s="176"/>
      <c r="H75" s="118"/>
      <c r="I75" s="262"/>
      <c r="J75" s="174"/>
      <c r="K75" s="174"/>
      <c r="L75" s="174"/>
      <c r="M75" s="145"/>
      <c r="N75" s="358"/>
      <c r="O75" s="1"/>
    </row>
    <row r="76" spans="1:16" customFormat="1" ht="15" customHeight="1" thickTop="1" x14ac:dyDescent="0.25">
      <c r="A76" s="55"/>
      <c r="B76" s="175"/>
      <c r="C76" s="176"/>
      <c r="D76" s="176"/>
      <c r="E76" s="176"/>
      <c r="F76" s="176"/>
      <c r="G76" s="176"/>
      <c r="H76" s="118"/>
      <c r="I76" s="262"/>
      <c r="J76" s="307" t="s">
        <v>74</v>
      </c>
      <c r="K76" s="308"/>
      <c r="L76" s="308"/>
      <c r="M76" s="309"/>
      <c r="N76" s="357"/>
      <c r="O76" s="5"/>
    </row>
    <row r="77" spans="1:16" customFormat="1" ht="15" customHeight="1" x14ac:dyDescent="0.25">
      <c r="A77" s="55"/>
      <c r="B77" s="175"/>
      <c r="C77" s="176"/>
      <c r="D77" s="176"/>
      <c r="E77" s="176"/>
      <c r="F77" s="176"/>
      <c r="G77" s="176"/>
      <c r="H77" s="118"/>
      <c r="I77" s="262"/>
      <c r="J77" s="310" t="s">
        <v>75</v>
      </c>
      <c r="K77" s="311"/>
      <c r="L77" s="311"/>
      <c r="M77" s="324" t="str">
        <f>IF(L63="Association, fondation et assimilé ","oui","non")</f>
        <v>non</v>
      </c>
      <c r="N77" s="358"/>
      <c r="O77" s="1"/>
    </row>
    <row r="78" spans="1:16" customFormat="1" ht="15" customHeight="1" x14ac:dyDescent="0.25">
      <c r="A78" s="55"/>
      <c r="B78" s="175"/>
      <c r="C78" s="176"/>
      <c r="D78" s="176"/>
      <c r="E78" s="176"/>
      <c r="F78" s="176"/>
      <c r="G78" s="176"/>
      <c r="H78" s="118"/>
      <c r="I78" s="262"/>
      <c r="J78" s="536" t="s">
        <v>76</v>
      </c>
      <c r="K78" s="537"/>
      <c r="L78" s="538"/>
      <c r="M78" s="321" t="s">
        <v>70</v>
      </c>
      <c r="N78" s="357"/>
      <c r="O78" s="5"/>
    </row>
    <row r="79" spans="1:16" customFormat="1" ht="15" customHeight="1" thickBot="1" x14ac:dyDescent="0.3">
      <c r="A79" s="55"/>
      <c r="B79" s="175"/>
      <c r="C79" s="176"/>
      <c r="D79" s="176"/>
      <c r="E79" s="176"/>
      <c r="F79" s="176"/>
      <c r="G79" s="176"/>
      <c r="H79" s="118"/>
      <c r="I79" s="262"/>
      <c r="J79" s="325" t="s">
        <v>77</v>
      </c>
      <c r="K79" s="272"/>
      <c r="L79" s="272"/>
      <c r="M79" s="326" t="str">
        <f>IF((M77="oui")*AND(M78="oui"),"oui","non")</f>
        <v>non</v>
      </c>
      <c r="N79" s="357"/>
      <c r="O79" s="5"/>
    </row>
    <row r="80" spans="1:16" customFormat="1" ht="15" customHeight="1" thickTop="1" x14ac:dyDescent="0.25">
      <c r="A80" s="14" t="s">
        <v>43</v>
      </c>
      <c r="B80" s="129"/>
      <c r="C80" s="129"/>
      <c r="D80" s="10"/>
      <c r="E80" s="10"/>
      <c r="F80" s="10"/>
      <c r="G80" s="10"/>
      <c r="H80" s="118"/>
      <c r="I80" s="327"/>
      <c r="J80" s="159"/>
      <c r="K80" s="159"/>
      <c r="L80" s="159"/>
      <c r="M80" s="233"/>
      <c r="N80" s="357"/>
      <c r="O80" s="5"/>
    </row>
    <row r="81" spans="1:16" customFormat="1" ht="15" customHeight="1" x14ac:dyDescent="0.25">
      <c r="A81" s="183" t="s">
        <v>220</v>
      </c>
      <c r="B81" s="184" t="s">
        <v>100</v>
      </c>
      <c r="C81" s="129"/>
      <c r="D81" s="10"/>
      <c r="E81" s="10"/>
      <c r="F81" s="10"/>
      <c r="G81" s="10"/>
      <c r="H81" s="118"/>
      <c r="I81" s="328"/>
      <c r="J81" s="329"/>
      <c r="K81" s="329"/>
      <c r="L81" s="329"/>
      <c r="M81" s="329"/>
      <c r="N81" s="359"/>
      <c r="O81" s="5"/>
    </row>
    <row r="82" spans="1:16" customFormat="1" ht="15" customHeight="1" thickBot="1" x14ac:dyDescent="0.3">
      <c r="A82" s="14" t="s">
        <v>44</v>
      </c>
      <c r="B82" s="129"/>
      <c r="C82" s="129"/>
      <c r="D82" s="10"/>
      <c r="E82" s="10"/>
      <c r="F82" s="10"/>
      <c r="G82" s="10"/>
      <c r="H82" s="118"/>
      <c r="I82" s="58"/>
      <c r="J82" s="129"/>
      <c r="K82" s="129"/>
      <c r="L82" s="129"/>
      <c r="M82" s="129"/>
      <c r="N82" s="5"/>
      <c r="O82" s="5"/>
    </row>
    <row r="83" spans="1:16" s="3" customFormat="1" ht="98.25" customHeight="1" thickBot="1" x14ac:dyDescent="0.3">
      <c r="A83" s="26" t="s">
        <v>17</v>
      </c>
      <c r="B83" s="185" t="str">
        <f>IF(B81="mois","Niveau de rémunération annuelle brute + charges patronales à temps complet* (en €)","Coût journalier (en €)")</f>
        <v>Niveau de rémunération annuelle brute + charges patronales à temps complet* (en €)</v>
      </c>
      <c r="C83" s="185" t="str">
        <f>IF(B81="mois","Durée d'activité sur le projet (en mois)","Nombre de jour travaillé par an")</f>
        <v>Durée d'activité sur le projet (en mois)</v>
      </c>
      <c r="D83" s="185" t="str">
        <f>IF(B81="mois","Quotité d'activité dédiée au projet (de 0 à 1)","Nombre de jours affectés sur la durée total du projet")</f>
        <v>Quotité d'activité dédiée au projet (de 0 à 1)</v>
      </c>
      <c r="E83" s="186" t="s">
        <v>25</v>
      </c>
      <c r="F83" s="187" t="s">
        <v>222</v>
      </c>
      <c r="G83" s="188" t="s">
        <v>223</v>
      </c>
      <c r="H83" s="118"/>
      <c r="I83" s="18"/>
      <c r="J83" s="330" t="str">
        <f>IF($B$81="jours","Niveau de rémunération annuelle brute + charges patronales à temps complet* (RESERVÉ OFB)","")</f>
        <v/>
      </c>
      <c r="K83" s="129"/>
      <c r="L83" s="129"/>
      <c r="M83" s="129"/>
      <c r="N83" s="5"/>
      <c r="O83" s="5"/>
      <c r="P83"/>
    </row>
    <row r="84" spans="1:16" ht="15.75" thickBot="1" x14ac:dyDescent="0.3">
      <c r="A84" s="189" t="s">
        <v>46</v>
      </c>
      <c r="B84" s="18"/>
      <c r="C84" s="18"/>
      <c r="D84" s="18"/>
      <c r="E84" s="18"/>
      <c r="F84" s="18"/>
      <c r="G84" s="18"/>
      <c r="H84" s="118"/>
      <c r="I84" s="331"/>
      <c r="J84" s="129"/>
      <c r="K84" s="129"/>
      <c r="L84" s="129"/>
      <c r="M84" s="129"/>
      <c r="N84" s="5"/>
      <c r="O84" s="5"/>
      <c r="P84"/>
    </row>
    <row r="85" spans="1:16" customFormat="1" ht="15" x14ac:dyDescent="0.25">
      <c r="A85" s="190"/>
      <c r="B85" s="191"/>
      <c r="C85" s="192"/>
      <c r="D85" s="193"/>
      <c r="E85" s="194">
        <f>IF(B$81="mois",((B85/12)*C85)*D85,B85*D85)</f>
        <v>0</v>
      </c>
      <c r="F85" s="195">
        <f t="shared" ref="F85:F94" si="1">IF(B$81="mois",IF($M$64="non",0,MIN((B85/12*C85*D85),(80000/12*C85*D85))),IF($M$64="non",0,IF(C85="","0,00",MIN((B85*D85),(80000/C85*D85)))))</f>
        <v>0</v>
      </c>
      <c r="G85" s="196" t="str">
        <f>IF(B$81="mois",IF(B85&gt;80000,"oui",""),IF(B85*C85&gt;80000,"oui",""))</f>
        <v/>
      </c>
      <c r="H85" s="119"/>
      <c r="I85" s="331"/>
      <c r="J85" s="332" t="str">
        <f>IF($B$81="jours",B85*C85,"")</f>
        <v/>
      </c>
      <c r="K85" s="129"/>
      <c r="L85" s="129"/>
      <c r="M85" s="129"/>
      <c r="N85" s="5"/>
      <c r="O85" s="5"/>
      <c r="P85" s="3"/>
    </row>
    <row r="86" spans="1:16" ht="15" x14ac:dyDescent="0.25">
      <c r="A86" s="197"/>
      <c r="B86" s="198"/>
      <c r="C86" s="199"/>
      <c r="D86" s="200"/>
      <c r="E86" s="201">
        <f t="shared" ref="E86:E94" si="2">IF(B$81="mois",((B86/12)*C86)*D86,B86*D86)</f>
        <v>0</v>
      </c>
      <c r="F86" s="202">
        <f t="shared" si="1"/>
        <v>0</v>
      </c>
      <c r="G86" s="203" t="str">
        <f t="shared" ref="G86:G94" si="3">IF(B$81="mois",IF(B86&gt;80000,"oui",""),IF(B86*C86&gt;80000,"oui",""))</f>
        <v/>
      </c>
      <c r="H86" s="25"/>
      <c r="I86" s="331"/>
      <c r="J86" s="332" t="str">
        <f t="shared" ref="J86:J94" si="4">IF($B$81="jours",B86*C86,"")</f>
        <v/>
      </c>
      <c r="K86" s="129"/>
      <c r="L86" s="129"/>
      <c r="M86" s="129"/>
      <c r="N86" s="5"/>
      <c r="O86" s="5"/>
    </row>
    <row r="87" spans="1:16" customFormat="1" ht="15" x14ac:dyDescent="0.25">
      <c r="A87" s="197"/>
      <c r="B87" s="198"/>
      <c r="C87" s="198"/>
      <c r="D87" s="200"/>
      <c r="E87" s="201">
        <f t="shared" si="2"/>
        <v>0</v>
      </c>
      <c r="F87" s="202">
        <f t="shared" si="1"/>
        <v>0</v>
      </c>
      <c r="G87" s="203" t="str">
        <f t="shared" si="3"/>
        <v/>
      </c>
      <c r="H87" s="45"/>
      <c r="I87" s="331"/>
      <c r="J87" s="332" t="str">
        <f t="shared" si="4"/>
        <v/>
      </c>
      <c r="K87" s="129"/>
      <c r="L87" s="129"/>
      <c r="M87" s="333"/>
      <c r="N87" s="5"/>
      <c r="O87" s="5"/>
    </row>
    <row r="88" spans="1:16" customFormat="1" ht="15" customHeight="1" x14ac:dyDescent="0.25">
      <c r="A88" s="197"/>
      <c r="B88" s="198"/>
      <c r="C88" s="198"/>
      <c r="D88" s="200"/>
      <c r="E88" s="201">
        <f t="shared" si="2"/>
        <v>0</v>
      </c>
      <c r="F88" s="202">
        <f t="shared" si="1"/>
        <v>0</v>
      </c>
      <c r="G88" s="203" t="str">
        <f t="shared" si="3"/>
        <v/>
      </c>
      <c r="H88" s="120"/>
      <c r="I88" s="331"/>
      <c r="J88" s="332" t="str">
        <f t="shared" si="4"/>
        <v/>
      </c>
      <c r="K88" s="129"/>
      <c r="L88" s="129"/>
      <c r="M88" s="333"/>
      <c r="N88" s="5"/>
      <c r="O88" s="5"/>
      <c r="P88" s="4"/>
    </row>
    <row r="89" spans="1:16" s="2" customFormat="1" ht="15" x14ac:dyDescent="0.25">
      <c r="A89" s="197"/>
      <c r="B89" s="198"/>
      <c r="C89" s="198"/>
      <c r="D89" s="200"/>
      <c r="E89" s="201">
        <f t="shared" si="2"/>
        <v>0</v>
      </c>
      <c r="F89" s="202">
        <f t="shared" si="1"/>
        <v>0</v>
      </c>
      <c r="G89" s="203" t="str">
        <f t="shared" si="3"/>
        <v/>
      </c>
      <c r="I89" s="331"/>
      <c r="J89" s="332" t="str">
        <f t="shared" si="4"/>
        <v/>
      </c>
      <c r="K89" s="129"/>
      <c r="L89" s="129"/>
      <c r="M89" s="333"/>
      <c r="N89" s="5"/>
      <c r="O89" s="5"/>
      <c r="P89"/>
    </row>
    <row r="90" spans="1:16" customFormat="1" ht="15" x14ac:dyDescent="0.25">
      <c r="A90" s="197"/>
      <c r="B90" s="198"/>
      <c r="C90" s="198"/>
      <c r="D90" s="200"/>
      <c r="E90" s="201">
        <f t="shared" si="2"/>
        <v>0</v>
      </c>
      <c r="F90" s="202">
        <f t="shared" si="1"/>
        <v>0</v>
      </c>
      <c r="G90" s="203" t="str">
        <f t="shared" si="3"/>
        <v/>
      </c>
      <c r="H90" s="121"/>
      <c r="I90" s="331"/>
      <c r="J90" s="332" t="str">
        <f t="shared" si="4"/>
        <v/>
      </c>
      <c r="K90" s="129"/>
      <c r="L90" s="129"/>
      <c r="M90" s="159"/>
      <c r="N90" s="45"/>
      <c r="O90" s="45"/>
    </row>
    <row r="91" spans="1:16" customFormat="1" ht="15" x14ac:dyDescent="0.25">
      <c r="A91" s="197"/>
      <c r="B91" s="198"/>
      <c r="C91" s="198"/>
      <c r="D91" s="200"/>
      <c r="E91" s="201">
        <f t="shared" si="2"/>
        <v>0</v>
      </c>
      <c r="F91" s="202">
        <f t="shared" si="1"/>
        <v>0</v>
      </c>
      <c r="G91" s="203" t="str">
        <f t="shared" si="3"/>
        <v/>
      </c>
      <c r="H91" s="18"/>
      <c r="I91" s="331"/>
      <c r="J91" s="332" t="str">
        <f t="shared" si="4"/>
        <v/>
      </c>
      <c r="K91" s="129"/>
      <c r="L91" s="129"/>
      <c r="M91" s="333"/>
      <c r="N91" s="5"/>
      <c r="O91" s="5"/>
      <c r="P91" s="2"/>
    </row>
    <row r="92" spans="1:16" customFormat="1" ht="15" x14ac:dyDescent="0.25">
      <c r="A92" s="197"/>
      <c r="B92" s="204"/>
      <c r="C92" s="204"/>
      <c r="D92" s="205"/>
      <c r="E92" s="201">
        <f t="shared" si="2"/>
        <v>0</v>
      </c>
      <c r="F92" s="202">
        <f t="shared" si="1"/>
        <v>0</v>
      </c>
      <c r="G92" s="203" t="str">
        <f t="shared" si="3"/>
        <v/>
      </c>
      <c r="H92" s="118"/>
      <c r="I92" s="331"/>
      <c r="J92" s="332" t="str">
        <f t="shared" si="4"/>
        <v/>
      </c>
      <c r="K92" s="129"/>
      <c r="L92" s="129"/>
      <c r="M92" s="159"/>
      <c r="N92" s="1"/>
      <c r="O92" s="1"/>
    </row>
    <row r="93" spans="1:16" customFormat="1" ht="15" customHeight="1" x14ac:dyDescent="0.25">
      <c r="A93" s="197"/>
      <c r="B93" s="198"/>
      <c r="C93" s="198"/>
      <c r="D93" s="200"/>
      <c r="E93" s="201">
        <f t="shared" si="2"/>
        <v>0</v>
      </c>
      <c r="F93" s="202">
        <f t="shared" si="1"/>
        <v>0</v>
      </c>
      <c r="G93" s="203" t="str">
        <f t="shared" si="3"/>
        <v/>
      </c>
      <c r="H93" s="118"/>
      <c r="I93" s="331"/>
      <c r="J93" s="332" t="str">
        <f t="shared" si="4"/>
        <v/>
      </c>
      <c r="K93" s="129"/>
      <c r="L93" s="129"/>
      <c r="M93" s="159"/>
      <c r="N93" s="5"/>
      <c r="O93" s="5"/>
    </row>
    <row r="94" spans="1:16" customFormat="1" ht="15" customHeight="1" x14ac:dyDescent="0.25">
      <c r="A94" s="197"/>
      <c r="B94" s="198"/>
      <c r="C94" s="198"/>
      <c r="D94" s="200"/>
      <c r="E94" s="201">
        <f t="shared" si="2"/>
        <v>0</v>
      </c>
      <c r="F94" s="202">
        <f t="shared" si="1"/>
        <v>0</v>
      </c>
      <c r="G94" s="203" t="str">
        <f t="shared" si="3"/>
        <v/>
      </c>
      <c r="H94" s="118"/>
      <c r="I94" s="334"/>
      <c r="J94" s="332" t="str">
        <f t="shared" si="4"/>
        <v/>
      </c>
      <c r="K94" s="129"/>
      <c r="L94" s="129"/>
      <c r="M94" s="159"/>
      <c r="N94" s="1"/>
      <c r="O94" s="1"/>
    </row>
    <row r="95" spans="1:16" customFormat="1" ht="15" customHeight="1" thickBot="1" x14ac:dyDescent="0.3">
      <c r="A95" s="206" t="s">
        <v>13</v>
      </c>
      <c r="B95" s="207"/>
      <c r="C95" s="208">
        <f>IF(B$81="jours","",SUM(C85:C94))</f>
        <v>0</v>
      </c>
      <c r="D95" s="209" t="str">
        <f>IF(B$81="mois","",SUM(D85:D94))</f>
        <v/>
      </c>
      <c r="E95" s="210">
        <f>SUM(E85:E94)</f>
        <v>0</v>
      </c>
      <c r="F95" s="211">
        <f>SUM(F85:F94)</f>
        <v>0</v>
      </c>
      <c r="G95" s="212"/>
      <c r="H95" s="118"/>
      <c r="I95" s="335"/>
      <c r="J95" s="129"/>
      <c r="K95" s="129"/>
      <c r="L95" s="129"/>
      <c r="M95" s="159"/>
      <c r="N95" s="5"/>
      <c r="O95" s="5"/>
    </row>
    <row r="96" spans="1:16" customFormat="1" ht="15" customHeight="1" thickBot="1" x14ac:dyDescent="0.3">
      <c r="A96" s="213"/>
      <c r="B96" s="214"/>
      <c r="C96" s="214"/>
      <c r="D96" s="215"/>
      <c r="E96" s="215"/>
      <c r="F96" s="215"/>
      <c r="G96" s="214"/>
      <c r="H96" s="118"/>
      <c r="I96" s="336"/>
      <c r="J96" s="129"/>
      <c r="K96" s="129"/>
      <c r="L96" s="129"/>
      <c r="M96" s="159"/>
      <c r="N96" s="5"/>
      <c r="O96" s="5"/>
    </row>
    <row r="97" spans="1:16" customFormat="1" ht="15" customHeight="1" thickBot="1" x14ac:dyDescent="0.3">
      <c r="A97" s="216" t="s">
        <v>62</v>
      </c>
      <c r="B97" s="523"/>
      <c r="C97" s="524"/>
      <c r="D97" s="524"/>
      <c r="E97" s="524"/>
      <c r="F97" s="524"/>
      <c r="G97" s="525"/>
      <c r="H97" s="118"/>
      <c r="I97" s="337"/>
      <c r="J97" s="129"/>
      <c r="K97" s="129"/>
      <c r="L97" s="129"/>
      <c r="M97" s="159"/>
      <c r="N97" s="5"/>
      <c r="O97" s="5"/>
    </row>
    <row r="98" spans="1:16" customFormat="1" ht="15" customHeight="1" x14ac:dyDescent="0.25">
      <c r="A98" s="217"/>
      <c r="B98" s="217"/>
      <c r="C98" s="217"/>
      <c r="D98" s="217"/>
      <c r="E98" s="217"/>
      <c r="F98" s="217"/>
      <c r="G98" s="217"/>
      <c r="H98" s="118"/>
      <c r="I98" s="177"/>
      <c r="J98" s="129"/>
      <c r="K98" s="129"/>
      <c r="L98" s="129"/>
      <c r="M98" s="159"/>
      <c r="N98" s="5"/>
      <c r="O98" s="5"/>
    </row>
    <row r="99" spans="1:16" customFormat="1" ht="15" customHeight="1" thickBot="1" x14ac:dyDescent="0.3">
      <c r="A99" s="14" t="s">
        <v>47</v>
      </c>
      <c r="B99" s="10"/>
      <c r="C99" s="10"/>
      <c r="D99" s="10"/>
      <c r="E99" s="10"/>
      <c r="F99" s="10"/>
      <c r="G99" s="10"/>
      <c r="H99" s="118"/>
      <c r="I99" s="58"/>
      <c r="J99" s="129"/>
      <c r="K99" s="129"/>
      <c r="L99" s="129"/>
      <c r="M99" s="159"/>
      <c r="N99" s="5"/>
      <c r="O99" s="5"/>
    </row>
    <row r="100" spans="1:16" s="3" customFormat="1" ht="96.75" customHeight="1" thickBot="1" x14ac:dyDescent="0.3">
      <c r="A100" s="59" t="s">
        <v>17</v>
      </c>
      <c r="B100" s="218" t="str">
        <f>IF(B81="mois","Niveau de rémunération annuelle brute + charges patronales à temps complet* (en €)","Coût journalier (en €)")</f>
        <v>Niveau de rémunération annuelle brute + charges patronales à temps complet* (en €)</v>
      </c>
      <c r="C100" s="218" t="str">
        <f>IF(B81="mois","Durée d'activité sur le projet (en mois)","Nombre de jour travaillé par an")</f>
        <v>Durée d'activité sur le projet (en mois)</v>
      </c>
      <c r="D100" s="218" t="str">
        <f>IF(B81="mois","Quotité d'activité dédiée au projet (de 0 à 1)","Nombre de jours affectés sur la durée total du projet")</f>
        <v>Quotité d'activité dédiée au projet (de 0 à 1)</v>
      </c>
      <c r="E100" s="218" t="s">
        <v>25</v>
      </c>
      <c r="F100" s="219" t="s">
        <v>222</v>
      </c>
      <c r="G100" s="220" t="s">
        <v>223</v>
      </c>
      <c r="H100" s="118"/>
      <c r="I100" s="18"/>
      <c r="J100" s="330" t="str">
        <f>IF($B$81="jours","Niveau de rémunération annuelle brute + charges patronales à temps complet* (RESERVÉ OFB)","")</f>
        <v/>
      </c>
      <c r="K100" s="129"/>
      <c r="L100" s="129"/>
      <c r="M100" s="159"/>
      <c r="N100" s="5"/>
      <c r="O100" s="5"/>
      <c r="P100"/>
    </row>
    <row r="101" spans="1:16" ht="15.75" thickBot="1" x14ac:dyDescent="0.3">
      <c r="A101" s="189" t="s">
        <v>46</v>
      </c>
      <c r="B101" s="18"/>
      <c r="C101" s="18"/>
      <c r="D101" s="18"/>
      <c r="E101" s="18"/>
      <c r="F101" s="18"/>
      <c r="G101" s="18"/>
      <c r="H101" s="118"/>
      <c r="I101" s="331"/>
      <c r="J101" s="129"/>
      <c r="K101" s="129"/>
      <c r="L101" s="129"/>
      <c r="M101" s="159"/>
      <c r="N101" s="5"/>
      <c r="O101" s="5"/>
      <c r="P101"/>
    </row>
    <row r="102" spans="1:16" ht="15" x14ac:dyDescent="0.25">
      <c r="A102" s="190"/>
      <c r="B102" s="191"/>
      <c r="C102" s="192"/>
      <c r="D102" s="193"/>
      <c r="E102" s="194">
        <f>IF(B$81="mois",((B102/12)*C102)*D102,B102*D102)</f>
        <v>0</v>
      </c>
      <c r="F102" s="195">
        <f>IF(B$81="mois",MIN((B102/12*C102*D102),(80000/12*C102*D102)),IF(B102="","0,00",MIN((B102*D102),(80000/C102*D102))))</f>
        <v>0</v>
      </c>
      <c r="G102" s="196" t="str">
        <f t="shared" ref="G102:G111" si="5">IF(B$81="mois",IF(B102&gt;80000,"oui",""),IF(B102*C102&gt;80000,"oui",""))</f>
        <v/>
      </c>
      <c r="H102" s="119"/>
      <c r="I102" s="331"/>
      <c r="J102" s="332" t="str">
        <f>IF($B$81="jours",B102*C102,"")</f>
        <v/>
      </c>
      <c r="K102" s="129"/>
      <c r="L102" s="129"/>
      <c r="M102" s="159"/>
      <c r="N102" s="5"/>
      <c r="O102" s="5"/>
      <c r="P102" s="3"/>
    </row>
    <row r="103" spans="1:16" ht="15" x14ac:dyDescent="0.2">
      <c r="A103" s="197"/>
      <c r="B103" s="198"/>
      <c r="C103" s="199"/>
      <c r="D103" s="200"/>
      <c r="E103" s="201">
        <f t="shared" ref="E103:E111" si="6">IF(B$81="mois",((B103/12)*C103)*D103,B103*D103)</f>
        <v>0</v>
      </c>
      <c r="F103" s="202">
        <f t="shared" ref="F103:F111" si="7">IF(B$81="mois",MIN((B103/12*C103*D103),(80000/12*C103*D103)),IF(B103="","0,00",MIN((B103*D103),(80000/C103*D103))))</f>
        <v>0</v>
      </c>
      <c r="G103" s="203" t="str">
        <f t="shared" si="5"/>
        <v/>
      </c>
      <c r="I103" s="331"/>
      <c r="J103" s="332" t="str">
        <f t="shared" ref="J103:J111" si="8">IF($B$81="jours",B103*C103,"")</f>
        <v/>
      </c>
      <c r="K103" s="129"/>
      <c r="L103" s="129"/>
      <c r="M103" s="159"/>
      <c r="N103" s="5"/>
      <c r="O103" s="5"/>
    </row>
    <row r="104" spans="1:16" customFormat="1" ht="15" x14ac:dyDescent="0.25">
      <c r="A104" s="197"/>
      <c r="B104" s="198"/>
      <c r="C104" s="198"/>
      <c r="D104" s="200"/>
      <c r="E104" s="201">
        <f t="shared" si="6"/>
        <v>0</v>
      </c>
      <c r="F104" s="202">
        <f t="shared" si="7"/>
        <v>0</v>
      </c>
      <c r="G104" s="203" t="str">
        <f t="shared" si="5"/>
        <v/>
      </c>
      <c r="H104" s="45"/>
      <c r="I104" s="331"/>
      <c r="J104" s="332" t="str">
        <f t="shared" si="8"/>
        <v/>
      </c>
      <c r="K104" s="129"/>
      <c r="L104" s="129"/>
      <c r="M104" s="338"/>
      <c r="N104" s="4"/>
    </row>
    <row r="105" spans="1:16" customFormat="1" ht="15" customHeight="1" x14ac:dyDescent="0.25">
      <c r="A105" s="197"/>
      <c r="B105" s="198"/>
      <c r="C105" s="198"/>
      <c r="D105" s="200"/>
      <c r="E105" s="201">
        <f t="shared" si="6"/>
        <v>0</v>
      </c>
      <c r="F105" s="202">
        <f t="shared" si="7"/>
        <v>0</v>
      </c>
      <c r="G105" s="203" t="str">
        <f t="shared" si="5"/>
        <v/>
      </c>
      <c r="H105" s="5"/>
      <c r="I105" s="331"/>
      <c r="J105" s="332" t="str">
        <f t="shared" si="8"/>
        <v/>
      </c>
      <c r="K105" s="129"/>
      <c r="L105" s="129"/>
      <c r="M105" s="159"/>
      <c r="N105" s="4"/>
    </row>
    <row r="106" spans="1:16" customFormat="1" ht="15" x14ac:dyDescent="0.25">
      <c r="A106" s="197"/>
      <c r="B106" s="198"/>
      <c r="C106" s="198"/>
      <c r="D106" s="200"/>
      <c r="E106" s="201">
        <f t="shared" si="6"/>
        <v>0</v>
      </c>
      <c r="F106" s="202">
        <f t="shared" si="7"/>
        <v>0</v>
      </c>
      <c r="G106" s="203" t="str">
        <f t="shared" si="5"/>
        <v/>
      </c>
      <c r="H106" s="2"/>
      <c r="I106" s="331"/>
      <c r="J106" s="332" t="str">
        <f t="shared" si="8"/>
        <v/>
      </c>
      <c r="K106" s="129"/>
      <c r="L106" s="129"/>
      <c r="M106" s="333"/>
    </row>
    <row r="107" spans="1:16" customFormat="1" ht="15" x14ac:dyDescent="0.25">
      <c r="A107" s="197"/>
      <c r="B107" s="198"/>
      <c r="C107" s="198"/>
      <c r="D107" s="200"/>
      <c r="E107" s="201">
        <f t="shared" si="6"/>
        <v>0</v>
      </c>
      <c r="F107" s="202">
        <f t="shared" si="7"/>
        <v>0</v>
      </c>
      <c r="G107" s="203" t="str">
        <f t="shared" si="5"/>
        <v/>
      </c>
      <c r="H107" s="2"/>
      <c r="I107" s="331"/>
      <c r="J107" s="332" t="str">
        <f t="shared" si="8"/>
        <v/>
      </c>
      <c r="K107" s="129"/>
      <c r="L107" s="129"/>
      <c r="M107" s="159"/>
    </row>
    <row r="108" spans="1:16" customFormat="1" ht="15" x14ac:dyDescent="0.25">
      <c r="A108" s="197"/>
      <c r="B108" s="198"/>
      <c r="C108" s="198"/>
      <c r="D108" s="200"/>
      <c r="E108" s="201">
        <f t="shared" si="6"/>
        <v>0</v>
      </c>
      <c r="F108" s="202">
        <f t="shared" si="7"/>
        <v>0</v>
      </c>
      <c r="G108" s="203" t="str">
        <f t="shared" si="5"/>
        <v/>
      </c>
      <c r="H108" s="2"/>
      <c r="I108" s="331"/>
      <c r="J108" s="332" t="str">
        <f t="shared" si="8"/>
        <v/>
      </c>
      <c r="K108" s="129"/>
      <c r="L108" s="129"/>
      <c r="M108" s="333"/>
    </row>
    <row r="109" spans="1:16" customFormat="1" ht="15" x14ac:dyDescent="0.25">
      <c r="A109" s="197"/>
      <c r="B109" s="204"/>
      <c r="C109" s="204"/>
      <c r="D109" s="205"/>
      <c r="E109" s="201">
        <f t="shared" si="6"/>
        <v>0</v>
      </c>
      <c r="F109" s="202">
        <f t="shared" si="7"/>
        <v>0</v>
      </c>
      <c r="G109" s="203" t="str">
        <f t="shared" si="5"/>
        <v/>
      </c>
      <c r="H109" s="2"/>
      <c r="I109" s="331"/>
      <c r="J109" s="332" t="str">
        <f t="shared" si="8"/>
        <v/>
      </c>
      <c r="K109" s="129"/>
      <c r="L109" s="129"/>
      <c r="M109" s="159"/>
    </row>
    <row r="110" spans="1:16" customFormat="1" ht="15" x14ac:dyDescent="0.25">
      <c r="A110" s="197"/>
      <c r="B110" s="198"/>
      <c r="C110" s="198"/>
      <c r="D110" s="200"/>
      <c r="E110" s="201">
        <f t="shared" si="6"/>
        <v>0</v>
      </c>
      <c r="F110" s="202">
        <f t="shared" si="7"/>
        <v>0</v>
      </c>
      <c r="G110" s="203" t="str">
        <f t="shared" si="5"/>
        <v/>
      </c>
      <c r="H110" s="2"/>
      <c r="I110" s="331"/>
      <c r="J110" s="332" t="str">
        <f t="shared" si="8"/>
        <v/>
      </c>
      <c r="K110" s="129"/>
      <c r="L110" s="129"/>
      <c r="M110" s="159"/>
    </row>
    <row r="111" spans="1:16" customFormat="1" ht="15" x14ac:dyDescent="0.25">
      <c r="A111" s="197"/>
      <c r="B111" s="198"/>
      <c r="C111" s="198"/>
      <c r="D111" s="200"/>
      <c r="E111" s="201">
        <f t="shared" si="6"/>
        <v>0</v>
      </c>
      <c r="F111" s="202">
        <f t="shared" si="7"/>
        <v>0</v>
      </c>
      <c r="G111" s="203" t="str">
        <f t="shared" si="5"/>
        <v/>
      </c>
      <c r="H111" s="2"/>
      <c r="I111" s="334"/>
      <c r="J111" s="332" t="str">
        <f t="shared" si="8"/>
        <v/>
      </c>
      <c r="K111" s="129"/>
      <c r="L111" s="129"/>
      <c r="M111" s="159"/>
    </row>
    <row r="112" spans="1:16" customFormat="1" ht="15.75" thickBot="1" x14ac:dyDescent="0.3">
      <c r="A112" s="221" t="s">
        <v>13</v>
      </c>
      <c r="B112" s="207"/>
      <c r="C112" s="208">
        <f>IF(B$81="jours","",SUM(C102:C111))</f>
        <v>0</v>
      </c>
      <c r="D112" s="209" t="str">
        <f>IF(B$81="mois","",SUM(D102:D111))</f>
        <v/>
      </c>
      <c r="E112" s="210">
        <f>SUM(E102:E111)</f>
        <v>0</v>
      </c>
      <c r="F112" s="211">
        <f>SUM(F102:F111)</f>
        <v>0</v>
      </c>
      <c r="G112" s="212"/>
      <c r="H112" s="2"/>
      <c r="I112" s="339"/>
      <c r="J112" s="129"/>
      <c r="K112" s="129"/>
      <c r="L112" s="129"/>
      <c r="M112" s="159"/>
    </row>
    <row r="113" spans="1:13" ht="15.75" thickBot="1" x14ac:dyDescent="0.3">
      <c r="A113" s="129"/>
      <c r="B113" s="129"/>
      <c r="C113" s="129"/>
      <c r="D113" s="129"/>
      <c r="E113" s="129"/>
      <c r="F113" s="129"/>
      <c r="G113" s="129"/>
      <c r="H113" s="2"/>
      <c r="I113" s="336"/>
      <c r="J113" s="129"/>
      <c r="K113" s="129"/>
      <c r="L113" s="129"/>
      <c r="M113" s="159"/>
    </row>
    <row r="114" spans="1:13" customFormat="1" ht="30.75" thickBot="1" x14ac:dyDescent="0.3">
      <c r="A114" s="216" t="s">
        <v>63</v>
      </c>
      <c r="B114" s="523"/>
      <c r="C114" s="524"/>
      <c r="D114" s="524"/>
      <c r="E114" s="524"/>
      <c r="F114" s="524"/>
      <c r="G114" s="525"/>
      <c r="H114" s="2"/>
      <c r="I114" s="339"/>
      <c r="J114" s="129"/>
      <c r="K114" s="129"/>
      <c r="L114" s="129"/>
      <c r="M114" s="159"/>
    </row>
    <row r="115" spans="1:13" ht="15" x14ac:dyDescent="0.2">
      <c r="A115" s="217"/>
      <c r="B115" s="217"/>
      <c r="C115" s="217"/>
      <c r="D115" s="217"/>
      <c r="E115" s="217"/>
      <c r="F115" s="217"/>
      <c r="G115" s="129"/>
      <c r="I115" s="177"/>
      <c r="J115" s="129"/>
      <c r="K115" s="129"/>
      <c r="L115" s="129"/>
      <c r="M115" s="159"/>
    </row>
    <row r="116" spans="1:13" ht="18.75" x14ac:dyDescent="0.25">
      <c r="A116" s="14" t="s">
        <v>224</v>
      </c>
      <c r="B116" s="10"/>
      <c r="C116" s="10"/>
      <c r="D116" s="10"/>
      <c r="E116" s="10"/>
      <c r="F116" s="10"/>
      <c r="G116" s="10"/>
      <c r="H116" s="45"/>
      <c r="I116" s="177"/>
      <c r="J116" s="129"/>
      <c r="K116" s="129"/>
      <c r="L116" s="129"/>
      <c r="M116" s="159"/>
    </row>
    <row r="117" spans="1:13" customFormat="1" ht="19.5" thickBot="1" x14ac:dyDescent="0.3">
      <c r="A117" s="14"/>
      <c r="B117" s="10"/>
      <c r="C117" s="10"/>
      <c r="D117" s="10"/>
      <c r="E117" s="10"/>
      <c r="F117" s="10"/>
      <c r="G117" s="10"/>
      <c r="H117" s="5"/>
      <c r="I117" s="177"/>
      <c r="J117" s="129"/>
      <c r="K117" s="129"/>
      <c r="L117" s="129"/>
      <c r="M117" s="159"/>
    </row>
    <row r="118" spans="1:13" ht="90" x14ac:dyDescent="0.2">
      <c r="A118" s="15" t="s">
        <v>18</v>
      </c>
      <c r="B118" s="16" t="s">
        <v>225</v>
      </c>
      <c r="C118" s="16" t="s">
        <v>226</v>
      </c>
      <c r="D118" s="16" t="s">
        <v>53</v>
      </c>
      <c r="E118" s="16" t="s">
        <v>227</v>
      </c>
      <c r="F118" s="10"/>
      <c r="G118" s="10"/>
      <c r="I118" s="177"/>
      <c r="J118" s="338"/>
      <c r="K118" s="338"/>
      <c r="L118" s="159"/>
      <c r="M118" s="159"/>
    </row>
    <row r="119" spans="1:13" ht="15" x14ac:dyDescent="0.2">
      <c r="A119" s="222"/>
      <c r="B119" s="223"/>
      <c r="C119" s="223"/>
      <c r="D119" s="223"/>
      <c r="E119" s="224" t="str">
        <f t="shared" ref="E119:E123" si="9">IF(B119&lt;&gt;"",MIN(B119/(C119*12)*D119,B119),"")</f>
        <v/>
      </c>
      <c r="F119" s="10"/>
      <c r="G119" s="10"/>
      <c r="I119" s="177"/>
      <c r="J119" s="159"/>
      <c r="K119" s="159"/>
      <c r="L119" s="159"/>
      <c r="M119" s="159"/>
    </row>
    <row r="120" spans="1:13" ht="15" x14ac:dyDescent="0.2">
      <c r="A120" s="222"/>
      <c r="B120" s="223"/>
      <c r="C120" s="223"/>
      <c r="D120" s="223"/>
      <c r="E120" s="224" t="str">
        <f t="shared" si="9"/>
        <v/>
      </c>
      <c r="F120" s="10"/>
      <c r="G120" s="10"/>
      <c r="I120" s="339"/>
      <c r="J120" s="159"/>
      <c r="K120" s="159"/>
      <c r="L120" s="159"/>
      <c r="M120" s="159"/>
    </row>
    <row r="121" spans="1:13" ht="15" x14ac:dyDescent="0.2">
      <c r="A121" s="222"/>
      <c r="B121" s="223"/>
      <c r="C121" s="223"/>
      <c r="D121" s="223"/>
      <c r="E121" s="224" t="str">
        <f t="shared" si="9"/>
        <v/>
      </c>
      <c r="F121" s="10"/>
      <c r="G121" s="10"/>
      <c r="I121" s="339"/>
      <c r="J121" s="159"/>
      <c r="K121" s="159"/>
      <c r="L121" s="338"/>
      <c r="M121" s="10"/>
    </row>
    <row r="122" spans="1:13" ht="15" x14ac:dyDescent="0.2">
      <c r="A122" s="222"/>
      <c r="B122" s="223"/>
      <c r="C122" s="223"/>
      <c r="D122" s="223"/>
      <c r="E122" s="224" t="str">
        <f t="shared" si="9"/>
        <v/>
      </c>
      <c r="F122" s="10"/>
      <c r="G122" s="10"/>
      <c r="I122" s="339"/>
      <c r="J122" s="159"/>
      <c r="K122" s="159"/>
      <c r="L122" s="159"/>
      <c r="M122" s="10"/>
    </row>
    <row r="123" spans="1:13" ht="15" x14ac:dyDescent="0.2">
      <c r="A123" s="222"/>
      <c r="B123" s="223"/>
      <c r="C123" s="223"/>
      <c r="D123" s="223"/>
      <c r="E123" s="224" t="str">
        <f t="shared" si="9"/>
        <v/>
      </c>
      <c r="F123" s="10"/>
      <c r="G123" s="10"/>
      <c r="I123" s="129"/>
      <c r="J123" s="159"/>
      <c r="K123" s="159"/>
      <c r="L123" s="159"/>
      <c r="M123" s="10"/>
    </row>
    <row r="124" spans="1:13" ht="15.75" thickBot="1" x14ac:dyDescent="0.25">
      <c r="A124" s="225" t="s">
        <v>13</v>
      </c>
      <c r="B124" s="226">
        <f t="shared" ref="B124:D124" si="10">SUM(B119:B123)</f>
        <v>0</v>
      </c>
      <c r="C124" s="226">
        <f t="shared" si="10"/>
        <v>0</v>
      </c>
      <c r="D124" s="226">
        <f t="shared" si="10"/>
        <v>0</v>
      </c>
      <c r="E124" s="227">
        <f>SUM(E119:E123)</f>
        <v>0</v>
      </c>
      <c r="F124" s="10"/>
      <c r="G124" s="10"/>
      <c r="I124" s="129"/>
      <c r="J124" s="159"/>
      <c r="K124" s="159"/>
      <c r="L124" s="159"/>
      <c r="M124" s="10"/>
    </row>
    <row r="125" spans="1:13" ht="15.75" thickBot="1" x14ac:dyDescent="0.25">
      <c r="A125" s="129"/>
      <c r="B125" s="129"/>
      <c r="C125" s="129"/>
      <c r="D125" s="129"/>
      <c r="E125" s="129"/>
      <c r="F125" s="129"/>
      <c r="G125" s="129"/>
      <c r="I125" s="129"/>
      <c r="J125" s="159"/>
      <c r="K125" s="159"/>
      <c r="L125" s="159"/>
      <c r="M125" s="10"/>
    </row>
    <row r="126" spans="1:13" ht="30.75" thickBot="1" x14ac:dyDescent="0.25">
      <c r="A126" s="216" t="s">
        <v>69</v>
      </c>
      <c r="B126" s="523"/>
      <c r="C126" s="524"/>
      <c r="D126" s="524"/>
      <c r="E126" s="524"/>
      <c r="F126" s="524"/>
      <c r="G126" s="525"/>
      <c r="I126" s="129"/>
      <c r="J126" s="159"/>
      <c r="K126" s="159"/>
      <c r="L126" s="159"/>
      <c r="M126" s="10"/>
    </row>
    <row r="127" spans="1:13" ht="15" x14ac:dyDescent="0.2">
      <c r="A127" s="129"/>
      <c r="B127" s="129"/>
      <c r="C127" s="129"/>
      <c r="D127" s="129"/>
      <c r="E127" s="129"/>
      <c r="F127" s="129"/>
      <c r="G127" s="129"/>
      <c r="I127" s="129"/>
      <c r="J127" s="159"/>
      <c r="K127" s="159"/>
      <c r="L127" s="159"/>
      <c r="M127" s="10"/>
    </row>
  </sheetData>
  <mergeCells count="65">
    <mergeCell ref="J78:L78"/>
    <mergeCell ref="K41:M41"/>
    <mergeCell ref="K42:M42"/>
    <mergeCell ref="J46:M46"/>
    <mergeCell ref="J50:M50"/>
    <mergeCell ref="J52:L52"/>
    <mergeCell ref="B126:G126"/>
    <mergeCell ref="L18:M18"/>
    <mergeCell ref="L19:M19"/>
    <mergeCell ref="L20:M20"/>
    <mergeCell ref="L21:M21"/>
    <mergeCell ref="L22:M22"/>
    <mergeCell ref="L23:M23"/>
    <mergeCell ref="L24:M24"/>
    <mergeCell ref="L25:M25"/>
    <mergeCell ref="L26:M26"/>
    <mergeCell ref="L27:M27"/>
    <mergeCell ref="L28:M28"/>
    <mergeCell ref="L29:M29"/>
    <mergeCell ref="J53:L53"/>
    <mergeCell ref="L57:M57"/>
    <mergeCell ref="J72:M72"/>
    <mergeCell ref="C61:G61"/>
    <mergeCell ref="C54:G54"/>
    <mergeCell ref="A2:E5"/>
    <mergeCell ref="B97:G97"/>
    <mergeCell ref="B114:G114"/>
    <mergeCell ref="C48:G48"/>
    <mergeCell ref="C49:G49"/>
    <mergeCell ref="C58:G58"/>
    <mergeCell ref="C50:G50"/>
    <mergeCell ref="C51:G51"/>
    <mergeCell ref="C53:G53"/>
    <mergeCell ref="C22:G22"/>
    <mergeCell ref="C23:G23"/>
    <mergeCell ref="C24:G24"/>
    <mergeCell ref="C25:G25"/>
    <mergeCell ref="A8:A9"/>
    <mergeCell ref="C16:G16"/>
    <mergeCell ref="C18:G18"/>
    <mergeCell ref="C19:G19"/>
    <mergeCell ref="C20:G20"/>
    <mergeCell ref="C21:G21"/>
    <mergeCell ref="C66:G66"/>
    <mergeCell ref="C67:G67"/>
    <mergeCell ref="C64:G64"/>
    <mergeCell ref="C65:G65"/>
    <mergeCell ref="C26:G26"/>
    <mergeCell ref="C55:G55"/>
    <mergeCell ref="C52:G52"/>
    <mergeCell ref="C56:G56"/>
    <mergeCell ref="C57:G57"/>
    <mergeCell ref="C63:G63"/>
    <mergeCell ref="C62:G62"/>
    <mergeCell ref="C59:G59"/>
    <mergeCell ref="C60:G60"/>
    <mergeCell ref="C40:G40"/>
    <mergeCell ref="C41:G41"/>
    <mergeCell ref="C42:G42"/>
    <mergeCell ref="K34:M34"/>
    <mergeCell ref="C27:G27"/>
    <mergeCell ref="C28:G28"/>
    <mergeCell ref="C29:G29"/>
    <mergeCell ref="C36:G36"/>
    <mergeCell ref="L32:M32"/>
  </mergeCells>
  <conditionalFormatting sqref="M67">
    <cfRule type="cellIs" dxfId="29" priority="6" operator="equal">
      <formula>"oui"</formula>
    </cfRule>
  </conditionalFormatting>
  <conditionalFormatting sqref="M68">
    <cfRule type="cellIs" dxfId="28" priority="5" operator="equal">
      <formula>"oui"</formula>
    </cfRule>
  </conditionalFormatting>
  <conditionalFormatting sqref="M69">
    <cfRule type="cellIs" dxfId="27" priority="4" operator="greaterThan">
      <formula>0.05</formula>
    </cfRule>
  </conditionalFormatting>
  <conditionalFormatting sqref="M60">
    <cfRule type="cellIs" dxfId="26" priority="3" operator="greaterThan">
      <formula>0.8</formula>
    </cfRule>
  </conditionalFormatting>
  <conditionalFormatting sqref="M49">
    <cfRule type="cellIs" dxfId="25" priority="1" operator="greaterThan">
      <formula>$M$60</formula>
    </cfRule>
    <cfRule type="cellIs" dxfId="24" priority="2" operator="greaterThan">
      <formula>"M60"</formula>
    </cfRule>
  </conditionalFormatting>
  <dataValidations count="2">
    <dataValidation type="list" allowBlank="1" showInputMessage="1" showErrorMessage="1" sqref="M67:M68 M74 M78" xr:uid="{39473BD1-8354-4256-8183-092122E7B6C8}">
      <formula1>"oui,non"</formula1>
    </dataValidation>
    <dataValidation type="list" allowBlank="1" showInputMessage="1" showErrorMessage="1" sqref="B81" xr:uid="{D6788D3F-03FB-4CED-9E76-ADDD4C64CCBE}">
      <formula1>"mois, jours"</formula1>
    </dataValidation>
  </dataValidations>
  <pageMargins left="0.70866141732283472" right="0.70866141732283472" top="0.74803149606299213" bottom="0.74803149606299213" header="0.31496062992125984" footer="0.31496062992125984"/>
  <pageSetup paperSize="9" scale="65" fitToHeight="2" orientation="portrait" r:id="rId1"/>
  <headerFooter>
    <oddFooter>&amp;R&amp;P/&amp;N</oddFooter>
  </headerFooter>
  <rowBreaks count="2" manualBreakCount="2">
    <brk id="45" max="6" man="1"/>
    <brk id="75"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EC76C-E6F4-417D-BBBB-3902376EC409}">
  <sheetPr>
    <tabColor theme="4"/>
  </sheetPr>
  <dimension ref="A1:P127"/>
  <sheetViews>
    <sheetView zoomScale="85" zoomScaleNormal="85" zoomScaleSheetLayoutView="70" workbookViewId="0"/>
  </sheetViews>
  <sheetFormatPr baseColWidth="10" defaultRowHeight="12.75" x14ac:dyDescent="0.2"/>
  <cols>
    <col min="1" max="1" width="55.7109375" style="4" customWidth="1"/>
    <col min="2" max="7" width="13" style="4" customWidth="1"/>
    <col min="8" max="8" width="2.42578125" style="5" customWidth="1"/>
    <col min="9" max="9" width="2.42578125" style="4" customWidth="1"/>
    <col min="10" max="11" width="18.28515625" style="5" customWidth="1"/>
    <col min="12" max="12" width="21.140625" style="5" customWidth="1"/>
    <col min="13" max="13" width="21.140625" style="4" customWidth="1"/>
    <col min="14" max="14" width="1.5703125" style="4" customWidth="1"/>
    <col min="15" max="20" width="13.85546875" style="4" customWidth="1"/>
    <col min="21" max="16384" width="11.42578125" style="4"/>
  </cols>
  <sheetData>
    <row r="1" spans="1:14" ht="26.25" x14ac:dyDescent="0.4">
      <c r="A1" s="450" t="str">
        <f>'0 - Lisez-moi'!A2</f>
        <v>V2.1</v>
      </c>
      <c r="B1" s="60" t="s">
        <v>128</v>
      </c>
      <c r="I1" s="129"/>
      <c r="J1" s="159"/>
      <c r="K1" s="159"/>
      <c r="L1" s="159"/>
      <c r="M1" s="129"/>
    </row>
    <row r="2" spans="1:14" ht="18.75" customHeight="1" thickBot="1" x14ac:dyDescent="0.25">
      <c r="A2" s="522">
        <f>'0 - Lisez-moi'!B5</f>
        <v>0</v>
      </c>
      <c r="B2" s="522"/>
      <c r="C2" s="522"/>
      <c r="D2" s="522"/>
      <c r="E2" s="522"/>
      <c r="I2" s="228"/>
      <c r="J2" s="350" t="s">
        <v>61</v>
      </c>
      <c r="K2" s="351"/>
      <c r="L2" s="351"/>
      <c r="M2" s="352"/>
      <c r="N2" s="353"/>
    </row>
    <row r="3" spans="1:14" ht="26.25" customHeight="1" thickTop="1" x14ac:dyDescent="0.2">
      <c r="A3" s="522"/>
      <c r="B3" s="522"/>
      <c r="C3" s="522"/>
      <c r="D3" s="522"/>
      <c r="E3" s="522"/>
      <c r="I3" s="229"/>
      <c r="J3" s="159"/>
      <c r="K3" s="159"/>
      <c r="L3" s="159"/>
      <c r="M3" s="233"/>
      <c r="N3" s="354"/>
    </row>
    <row r="4" spans="1:14" ht="26.25" customHeight="1" x14ac:dyDescent="0.2">
      <c r="A4" s="522"/>
      <c r="B4" s="522"/>
      <c r="C4" s="522"/>
      <c r="D4" s="522"/>
      <c r="E4" s="522"/>
      <c r="I4" s="229"/>
      <c r="J4" s="230" t="s">
        <v>228</v>
      </c>
      <c r="K4" s="231" t="s">
        <v>229</v>
      </c>
      <c r="L4" s="232" t="s">
        <v>230</v>
      </c>
      <c r="M4" s="233"/>
      <c r="N4" s="354"/>
    </row>
    <row r="5" spans="1:14" ht="18.75" customHeight="1" x14ac:dyDescent="0.2">
      <c r="A5" s="522"/>
      <c r="B5" s="522"/>
      <c r="C5" s="522"/>
      <c r="D5" s="522"/>
      <c r="E5" s="522"/>
      <c r="F5" s="63"/>
      <c r="G5" s="63"/>
      <c r="H5" s="124"/>
      <c r="I5" s="229"/>
      <c r="J5" s="159"/>
      <c r="K5" s="159"/>
      <c r="L5" s="159"/>
      <c r="M5" s="233"/>
      <c r="N5" s="354"/>
    </row>
    <row r="6" spans="1:14" ht="18.75" customHeight="1" x14ac:dyDescent="0.2">
      <c r="A6" s="340" t="s">
        <v>85</v>
      </c>
      <c r="C6" s="12"/>
      <c r="D6" s="12"/>
      <c r="E6" s="12"/>
      <c r="F6" s="12"/>
      <c r="G6" s="12"/>
      <c r="H6" s="115"/>
      <c r="I6" s="229"/>
      <c r="J6" s="234"/>
      <c r="K6" s="176"/>
      <c r="L6" s="176"/>
      <c r="M6" s="176"/>
      <c r="N6" s="354"/>
    </row>
    <row r="7" spans="1:14" ht="18.75" customHeight="1" x14ac:dyDescent="0.2">
      <c r="A7" s="341" t="s">
        <v>84</v>
      </c>
      <c r="B7" s="13"/>
      <c r="C7" s="12"/>
      <c r="D7" s="12"/>
      <c r="E7" s="12"/>
      <c r="F7" s="12"/>
      <c r="G7" s="12"/>
      <c r="H7" s="115"/>
      <c r="I7" s="229"/>
      <c r="J7" s="246"/>
      <c r="K7" s="176"/>
      <c r="L7" s="176"/>
      <c r="M7" s="176"/>
      <c r="N7" s="354"/>
    </row>
    <row r="8" spans="1:14" ht="18.75" customHeight="1" x14ac:dyDescent="0.2">
      <c r="A8" s="528" t="s">
        <v>35</v>
      </c>
      <c r="B8" s="346">
        <f>'0 - Lisez-moi'!B9</f>
        <v>0</v>
      </c>
      <c r="C8" s="347"/>
      <c r="D8" s="347"/>
      <c r="E8" s="347"/>
      <c r="F8" s="347"/>
      <c r="G8" s="347"/>
      <c r="H8" s="122"/>
      <c r="I8" s="229"/>
      <c r="J8" s="233"/>
      <c r="K8" s="233"/>
      <c r="L8" s="233"/>
      <c r="M8" s="233"/>
      <c r="N8" s="354"/>
    </row>
    <row r="9" spans="1:14" ht="18.75" customHeight="1" x14ac:dyDescent="0.2">
      <c r="A9" s="528"/>
      <c r="B9" s="348" t="str">
        <f>'0 - Lisez-moi'!C9</f>
        <v>Statut juridique [menu déroulant]</v>
      </c>
      <c r="C9" s="349"/>
      <c r="D9" s="349"/>
      <c r="E9" s="349"/>
      <c r="F9" s="349"/>
      <c r="G9" s="349"/>
      <c r="H9" s="123"/>
      <c r="I9" s="229"/>
      <c r="J9" s="159"/>
      <c r="K9" s="159"/>
      <c r="L9" s="159"/>
      <c r="M9" s="233"/>
      <c r="N9" s="354"/>
    </row>
    <row r="10" spans="1:14" x14ac:dyDescent="0.2">
      <c r="I10" s="229"/>
      <c r="J10" s="159"/>
      <c r="K10" s="159"/>
      <c r="L10" s="159"/>
      <c r="M10" s="233"/>
      <c r="N10" s="354"/>
    </row>
    <row r="11" spans="1:14" ht="60" x14ac:dyDescent="0.2">
      <c r="A11" s="57"/>
      <c r="B11" s="126" t="s">
        <v>126</v>
      </c>
      <c r="C11" s="126" t="s">
        <v>127</v>
      </c>
      <c r="D11" s="126" t="s">
        <v>189</v>
      </c>
      <c r="E11" s="126" t="s">
        <v>190</v>
      </c>
      <c r="F11" s="126" t="s">
        <v>191</v>
      </c>
      <c r="G11" s="126" t="s">
        <v>192</v>
      </c>
      <c r="I11" s="229"/>
      <c r="J11" s="235"/>
      <c r="K11" s="233"/>
      <c r="L11" s="233"/>
      <c r="M11" s="233"/>
      <c r="N11" s="354"/>
    </row>
    <row r="12" spans="1:14" ht="15.75" thickBot="1" x14ac:dyDescent="0.25">
      <c r="A12" s="61" t="s">
        <v>130</v>
      </c>
      <c r="B12" s="127">
        <f>B34</f>
        <v>0</v>
      </c>
      <c r="C12" s="127">
        <f>J34</f>
        <v>0</v>
      </c>
      <c r="D12" s="127">
        <f>B53</f>
        <v>0</v>
      </c>
      <c r="E12" s="128" t="e">
        <f>J37</f>
        <v>#DIV/0!</v>
      </c>
      <c r="F12" s="127">
        <f>M48</f>
        <v>0</v>
      </c>
      <c r="G12" s="128" t="e">
        <f>M49</f>
        <v>#DIV/0!</v>
      </c>
      <c r="I12" s="158"/>
      <c r="J12" s="159"/>
      <c r="K12" s="159"/>
      <c r="L12" s="159"/>
      <c r="M12" s="233"/>
      <c r="N12" s="354"/>
    </row>
    <row r="13" spans="1:14" ht="21.75" customHeight="1" thickBot="1" x14ac:dyDescent="0.25">
      <c r="A13" s="62"/>
      <c r="I13" s="236"/>
      <c r="J13" s="235"/>
      <c r="K13" s="233"/>
      <c r="L13" s="233"/>
      <c r="M13" s="233"/>
      <c r="N13" s="354"/>
    </row>
    <row r="14" spans="1:14" ht="19.5" thickTop="1" x14ac:dyDescent="0.2">
      <c r="A14" s="14" t="s">
        <v>11</v>
      </c>
      <c r="B14" s="129"/>
      <c r="C14" s="129"/>
      <c r="D14" s="129"/>
      <c r="E14" s="129"/>
      <c r="F14" s="129"/>
      <c r="G14" s="129"/>
      <c r="I14" s="237"/>
      <c r="J14" s="238" t="s">
        <v>231</v>
      </c>
      <c r="K14" s="239"/>
      <c r="L14" s="239"/>
      <c r="M14" s="240"/>
      <c r="N14" s="354"/>
    </row>
    <row r="15" spans="1:14" ht="13.5" thickBot="1" x14ac:dyDescent="0.25">
      <c r="A15" s="129"/>
      <c r="B15" s="129"/>
      <c r="C15" s="129"/>
      <c r="D15" s="129"/>
      <c r="E15" s="129"/>
      <c r="F15" s="129"/>
      <c r="G15" s="129"/>
      <c r="I15" s="241"/>
      <c r="J15" s="242"/>
      <c r="K15" s="233"/>
      <c r="L15" s="233"/>
      <c r="M15" s="243"/>
      <c r="N15" s="354"/>
    </row>
    <row r="16" spans="1:14" ht="15" x14ac:dyDescent="0.2">
      <c r="A16" s="32" t="s">
        <v>81</v>
      </c>
      <c r="B16" s="33" t="s">
        <v>102</v>
      </c>
      <c r="C16" s="519" t="s">
        <v>42</v>
      </c>
      <c r="D16" s="520"/>
      <c r="E16" s="520"/>
      <c r="F16" s="520"/>
      <c r="G16" s="521"/>
      <c r="H16" s="18"/>
      <c r="I16" s="241"/>
      <c r="J16" s="244" t="s">
        <v>232</v>
      </c>
      <c r="K16" s="233"/>
      <c r="L16" s="233"/>
      <c r="M16" s="243"/>
      <c r="N16" s="354"/>
    </row>
    <row r="17" spans="1:16" ht="15" x14ac:dyDescent="0.2">
      <c r="A17" s="36" t="s">
        <v>82</v>
      </c>
      <c r="B17" s="37"/>
      <c r="C17" s="46"/>
      <c r="D17" s="46"/>
      <c r="E17" s="46"/>
      <c r="F17" s="46"/>
      <c r="G17" s="130"/>
      <c r="H17" s="116"/>
      <c r="I17" s="241"/>
      <c r="J17" s="245" t="s">
        <v>233</v>
      </c>
      <c r="K17" s="246" t="s">
        <v>234</v>
      </c>
      <c r="L17" s="145"/>
      <c r="M17" s="247"/>
      <c r="N17" s="354"/>
    </row>
    <row r="18" spans="1:16" ht="34.5" customHeight="1" x14ac:dyDescent="0.2">
      <c r="A18" s="131" t="s">
        <v>193</v>
      </c>
      <c r="B18" s="132"/>
      <c r="C18" s="504" t="s">
        <v>285</v>
      </c>
      <c r="D18" s="504"/>
      <c r="E18" s="504"/>
      <c r="F18" s="504"/>
      <c r="G18" s="505"/>
      <c r="H18" s="39"/>
      <c r="I18" s="237"/>
      <c r="J18" s="248">
        <f>B18</f>
        <v>0</v>
      </c>
      <c r="K18" s="249" t="e">
        <f>J18/$B$29</f>
        <v>#DIV/0!</v>
      </c>
      <c r="L18" s="512" t="s">
        <v>91</v>
      </c>
      <c r="M18" s="513"/>
      <c r="N18" s="354"/>
    </row>
    <row r="19" spans="1:16" ht="19.5" customHeight="1" x14ac:dyDescent="0.2">
      <c r="A19" s="131" t="s">
        <v>36</v>
      </c>
      <c r="B19" s="132"/>
      <c r="C19" s="504"/>
      <c r="D19" s="504"/>
      <c r="E19" s="504"/>
      <c r="F19" s="504"/>
      <c r="G19" s="505"/>
      <c r="H19" s="39"/>
      <c r="I19" s="241"/>
      <c r="J19" s="250">
        <f>IF(B19="",0,MIN(B19,(B29+J42)*$M69))</f>
        <v>0</v>
      </c>
      <c r="K19" s="249" t="e">
        <f>J19/(B29+J42)</f>
        <v>#DIV/0!</v>
      </c>
      <c r="L19" s="512" t="s">
        <v>91</v>
      </c>
      <c r="M19" s="513"/>
      <c r="N19" s="354"/>
    </row>
    <row r="20" spans="1:16" ht="19.5" customHeight="1" x14ac:dyDescent="0.2">
      <c r="A20" s="131" t="s">
        <v>66</v>
      </c>
      <c r="B20" s="132"/>
      <c r="C20" s="504"/>
      <c r="D20" s="504"/>
      <c r="E20" s="504"/>
      <c r="F20" s="504"/>
      <c r="G20" s="505"/>
      <c r="H20" s="39"/>
      <c r="I20" s="241"/>
      <c r="J20" s="248">
        <f>B20</f>
        <v>0</v>
      </c>
      <c r="K20" s="249" t="e">
        <f>J20/B29</f>
        <v>#DIV/0!</v>
      </c>
      <c r="L20" s="512" t="s">
        <v>91</v>
      </c>
      <c r="M20" s="513"/>
      <c r="N20" s="354"/>
    </row>
    <row r="21" spans="1:16" ht="19.5" customHeight="1" x14ac:dyDescent="0.2">
      <c r="A21" s="131" t="s">
        <v>194</v>
      </c>
      <c r="B21" s="132"/>
      <c r="C21" s="504"/>
      <c r="D21" s="504"/>
      <c r="E21" s="504"/>
      <c r="F21" s="504"/>
      <c r="G21" s="505"/>
      <c r="H21" s="39"/>
      <c r="I21" s="241"/>
      <c r="J21" s="248">
        <f>B21</f>
        <v>0</v>
      </c>
      <c r="K21" s="249" t="e">
        <f>J21/$B$29</f>
        <v>#DIV/0!</v>
      </c>
      <c r="L21" s="512" t="s">
        <v>91</v>
      </c>
      <c r="M21" s="513"/>
      <c r="N21" s="354"/>
    </row>
    <row r="22" spans="1:16" ht="19.5" customHeight="1" x14ac:dyDescent="0.2">
      <c r="A22" s="131" t="s">
        <v>195</v>
      </c>
      <c r="B22" s="133">
        <f>B23+B24+B25</f>
        <v>0</v>
      </c>
      <c r="C22" s="514"/>
      <c r="D22" s="514"/>
      <c r="E22" s="514"/>
      <c r="F22" s="514"/>
      <c r="G22" s="527"/>
      <c r="H22" s="39"/>
      <c r="I22" s="241"/>
      <c r="J22" s="250">
        <f>J23+J24+J25</f>
        <v>0</v>
      </c>
      <c r="K22" s="249" t="e">
        <f>J22/$B$29</f>
        <v>#DIV/0!</v>
      </c>
      <c r="L22" s="512" t="s">
        <v>91</v>
      </c>
      <c r="M22" s="513"/>
      <c r="N22" s="354"/>
    </row>
    <row r="23" spans="1:16" ht="45" customHeight="1" x14ac:dyDescent="0.2">
      <c r="A23" s="134" t="s">
        <v>196</v>
      </c>
      <c r="B23" s="135">
        <f>E95</f>
        <v>0</v>
      </c>
      <c r="C23" s="506" t="s">
        <v>37</v>
      </c>
      <c r="D23" s="506"/>
      <c r="E23" s="506"/>
      <c r="F23" s="506"/>
      <c r="G23" s="507"/>
      <c r="H23" s="40"/>
      <c r="I23" s="49"/>
      <c r="J23" s="251">
        <f>F95</f>
        <v>0</v>
      </c>
      <c r="K23" s="249" t="e">
        <f t="shared" ref="K23:K27" si="0">J23/$B$29</f>
        <v>#DIV/0!</v>
      </c>
      <c r="L23" s="512" t="s">
        <v>91</v>
      </c>
      <c r="M23" s="513"/>
      <c r="N23" s="354"/>
    </row>
    <row r="24" spans="1:16" ht="60" customHeight="1" x14ac:dyDescent="0.2">
      <c r="A24" s="134" t="s">
        <v>197</v>
      </c>
      <c r="B24" s="135">
        <f>E112</f>
        <v>0</v>
      </c>
      <c r="C24" s="506" t="s">
        <v>37</v>
      </c>
      <c r="D24" s="506"/>
      <c r="E24" s="506"/>
      <c r="F24" s="506"/>
      <c r="G24" s="507"/>
      <c r="H24" s="40"/>
      <c r="I24" s="241"/>
      <c r="J24" s="251">
        <f>F112</f>
        <v>0</v>
      </c>
      <c r="K24" s="249" t="e">
        <f t="shared" si="0"/>
        <v>#DIV/0!</v>
      </c>
      <c r="L24" s="512" t="s">
        <v>91</v>
      </c>
      <c r="M24" s="513"/>
      <c r="N24" s="354"/>
    </row>
    <row r="25" spans="1:16" ht="19.5" customHeight="1" x14ac:dyDescent="0.2">
      <c r="A25" s="134" t="s">
        <v>198</v>
      </c>
      <c r="B25" s="136"/>
      <c r="C25" s="504"/>
      <c r="D25" s="504"/>
      <c r="E25" s="504"/>
      <c r="F25" s="504"/>
      <c r="G25" s="505"/>
      <c r="H25" s="40"/>
      <c r="I25" s="49"/>
      <c r="J25" s="248">
        <f>B25</f>
        <v>0</v>
      </c>
      <c r="K25" s="249" t="e">
        <f t="shared" si="0"/>
        <v>#DIV/0!</v>
      </c>
      <c r="L25" s="512" t="s">
        <v>91</v>
      </c>
      <c r="M25" s="513"/>
      <c r="N25" s="354"/>
    </row>
    <row r="26" spans="1:16" ht="19.5" customHeight="1" x14ac:dyDescent="0.2">
      <c r="A26" s="131" t="s">
        <v>95</v>
      </c>
      <c r="B26" s="132"/>
      <c r="C26" s="504"/>
      <c r="D26" s="504"/>
      <c r="E26" s="504"/>
      <c r="F26" s="504"/>
      <c r="G26" s="505"/>
      <c r="H26" s="40"/>
      <c r="I26" s="252"/>
      <c r="J26" s="248">
        <f>B26</f>
        <v>0</v>
      </c>
      <c r="K26" s="249" t="e">
        <f t="shared" si="0"/>
        <v>#DIV/0!</v>
      </c>
      <c r="L26" s="512" t="s">
        <v>91</v>
      </c>
      <c r="M26" s="513"/>
      <c r="N26" s="354"/>
    </row>
    <row r="27" spans="1:16" ht="19.5" customHeight="1" x14ac:dyDescent="0.2">
      <c r="A27" s="131" t="s">
        <v>68</v>
      </c>
      <c r="B27" s="132"/>
      <c r="C27" s="504"/>
      <c r="D27" s="504"/>
      <c r="E27" s="504"/>
      <c r="F27" s="504"/>
      <c r="G27" s="505"/>
      <c r="H27" s="41"/>
      <c r="I27" s="253"/>
      <c r="J27" s="248">
        <f>IF($M74="oui",B27,"0")</f>
        <v>0</v>
      </c>
      <c r="K27" s="249" t="e">
        <f t="shared" si="0"/>
        <v>#DIV/0!</v>
      </c>
      <c r="L27" s="512" t="s">
        <v>91</v>
      </c>
      <c r="M27" s="513"/>
      <c r="N27" s="354"/>
      <c r="P27" s="51"/>
    </row>
    <row r="28" spans="1:16" ht="36" customHeight="1" x14ac:dyDescent="0.2">
      <c r="A28" s="131" t="s">
        <v>286</v>
      </c>
      <c r="B28" s="133">
        <f>E124</f>
        <v>0</v>
      </c>
      <c r="C28" s="506" t="s">
        <v>37</v>
      </c>
      <c r="D28" s="506"/>
      <c r="E28" s="506"/>
      <c r="F28" s="506"/>
      <c r="G28" s="507"/>
      <c r="H28" s="40"/>
      <c r="I28" s="252"/>
      <c r="J28" s="248">
        <f>B28</f>
        <v>0</v>
      </c>
      <c r="K28" s="249" t="e">
        <f>J28/B29</f>
        <v>#DIV/0!</v>
      </c>
      <c r="L28" s="512" t="s">
        <v>91</v>
      </c>
      <c r="M28" s="513"/>
      <c r="N28" s="354"/>
      <c r="P28" s="51"/>
    </row>
    <row r="29" spans="1:16" ht="19.5" customHeight="1" thickBot="1" x14ac:dyDescent="0.25">
      <c r="A29" s="137" t="s">
        <v>83</v>
      </c>
      <c r="B29" s="138">
        <f>B18+B19+B20+B21+B22+B26+B27+B28</f>
        <v>0</v>
      </c>
      <c r="C29" s="508"/>
      <c r="D29" s="508"/>
      <c r="E29" s="508"/>
      <c r="F29" s="508"/>
      <c r="G29" s="509"/>
      <c r="H29" s="41"/>
      <c r="I29" s="252"/>
      <c r="J29" s="254">
        <f>J18+J19+J20+J21+J22+J27+J28+J26</f>
        <v>0</v>
      </c>
      <c r="K29" s="255"/>
      <c r="L29" s="512" t="s">
        <v>91</v>
      </c>
      <c r="M29" s="513"/>
      <c r="N29" s="354"/>
    </row>
    <row r="30" spans="1:16" ht="15" x14ac:dyDescent="0.2">
      <c r="A30" s="6"/>
      <c r="B30" s="7"/>
      <c r="C30" s="6"/>
      <c r="D30" s="6"/>
      <c r="E30" s="6"/>
      <c r="F30" s="6"/>
      <c r="G30" s="6"/>
      <c r="H30" s="6"/>
      <c r="I30" s="49"/>
      <c r="J30" s="256" t="s">
        <v>235</v>
      </c>
      <c r="K30" s="145"/>
      <c r="L30" s="145"/>
      <c r="M30" s="247"/>
      <c r="N30" s="354"/>
    </row>
    <row r="31" spans="1:16" ht="19.5" customHeight="1" x14ac:dyDescent="0.2">
      <c r="A31" s="28" t="s">
        <v>10</v>
      </c>
      <c r="B31" s="29"/>
      <c r="C31" s="30"/>
      <c r="D31" s="56"/>
      <c r="E31" s="56"/>
      <c r="F31" s="56"/>
      <c r="G31" s="56"/>
      <c r="H31" s="42"/>
      <c r="I31" s="49"/>
      <c r="J31" s="245" t="s">
        <v>233</v>
      </c>
      <c r="K31" s="246" t="str">
        <f>IF(OR(B9="Etablissement public national (hors EPIC) ",B9="EPIC ",B9="Etablissement réseau chambres d'agriculture "),"% dépenses directes totales",IF(L63="Association, fondation et assimilé ","% dépenses directes éligibles + bénévolat valorisé","%dépenses directes éligibles"))</f>
        <v>%dépenses directes éligibles</v>
      </c>
      <c r="L31" s="145"/>
      <c r="M31" s="247"/>
      <c r="N31" s="354"/>
    </row>
    <row r="32" spans="1:16" ht="19.5" customHeight="1" thickBot="1" x14ac:dyDescent="0.25">
      <c r="A32" s="139" t="s">
        <v>7</v>
      </c>
      <c r="B32" s="140"/>
      <c r="C32" s="47"/>
      <c r="D32" s="48"/>
      <c r="E32" s="48"/>
      <c r="F32" s="48"/>
      <c r="G32" s="48"/>
      <c r="H32" s="48"/>
      <c r="I32" s="257"/>
      <c r="J32" s="254">
        <f>IF(B32="",0,MIN(B32, IF(OR(B9="Etablissement public national (hors EPIC) ",B9="EPIC ",B9="Etablissement réseau chambres d'agriculture "),15%*B29,15%*(J29+J42))))</f>
        <v>0</v>
      </c>
      <c r="K32" s="249" t="e">
        <f>IF(OR(B9="Etablissement public national (hors EPIC) ",B9="EPIC ",B9="Etablissement réseau chambres d'agriculture "),J32/B29,J32/(J29+J42))</f>
        <v>#DIV/0!</v>
      </c>
      <c r="L32" s="512" t="s">
        <v>91</v>
      </c>
      <c r="M32" s="513"/>
      <c r="N32" s="354"/>
    </row>
    <row r="33" spans="1:14" ht="15" x14ac:dyDescent="0.2">
      <c r="A33" s="141"/>
      <c r="B33" s="142"/>
      <c r="C33" s="6"/>
      <c r="D33" s="6"/>
      <c r="E33" s="6"/>
      <c r="F33" s="6"/>
      <c r="G33" s="6"/>
      <c r="H33" s="6"/>
      <c r="I33" s="258"/>
      <c r="J33" s="259" t="s">
        <v>236</v>
      </c>
      <c r="K33" s="145"/>
      <c r="L33" s="145"/>
      <c r="M33" s="247"/>
      <c r="N33" s="354"/>
    </row>
    <row r="34" spans="1:14" ht="31.5" customHeight="1" thickBot="1" x14ac:dyDescent="0.25">
      <c r="A34" s="143" t="s">
        <v>8</v>
      </c>
      <c r="B34" s="127">
        <f>B32+B29</f>
        <v>0</v>
      </c>
      <c r="C34" s="49"/>
      <c r="D34" s="41"/>
      <c r="E34" s="41"/>
      <c r="F34" s="41"/>
      <c r="G34" s="41"/>
      <c r="H34" s="41"/>
      <c r="I34" s="260"/>
      <c r="J34" s="261">
        <f>J32+J29</f>
        <v>0</v>
      </c>
      <c r="K34" s="502" t="s">
        <v>91</v>
      </c>
      <c r="L34" s="502"/>
      <c r="M34" s="503"/>
      <c r="N34" s="354"/>
    </row>
    <row r="35" spans="1:14" ht="12.75" customHeight="1" thickBot="1" x14ac:dyDescent="0.25">
      <c r="A35" s="144"/>
      <c r="B35" s="145"/>
      <c r="C35" s="34"/>
      <c r="D35" s="41"/>
      <c r="E35" s="41"/>
      <c r="F35" s="41"/>
      <c r="G35" s="41"/>
      <c r="H35" s="41"/>
      <c r="I35" s="262"/>
      <c r="J35" s="174"/>
      <c r="K35" s="174"/>
      <c r="L35" s="174"/>
      <c r="M35" s="145"/>
      <c r="N35" s="354"/>
    </row>
    <row r="36" spans="1:14" ht="19.5" customHeight="1" thickTop="1" thickBot="1" x14ac:dyDescent="0.25">
      <c r="A36" s="146" t="s">
        <v>199</v>
      </c>
      <c r="B36" s="147">
        <f>ROUND(B68-B34,0)</f>
        <v>0</v>
      </c>
      <c r="C36" s="510" t="str">
        <f>IF(B36&gt;0,"Le plan de financement est excédentaire.",IF(B36&lt;0,"Le plan de financement est en déficit.","Le plan de financement est à l'équilibre"))</f>
        <v>Le plan de financement est à l'équilibre</v>
      </c>
      <c r="D36" s="511"/>
      <c r="E36" s="511"/>
      <c r="F36" s="511"/>
      <c r="G36" s="511"/>
      <c r="H36" s="43"/>
      <c r="I36" s="50"/>
      <c r="J36" s="263" t="s">
        <v>237</v>
      </c>
      <c r="K36" s="264"/>
      <c r="L36" s="264"/>
      <c r="M36" s="265"/>
      <c r="N36" s="354"/>
    </row>
    <row r="37" spans="1:14" ht="15.75" thickBot="1" x14ac:dyDescent="0.25">
      <c r="A37" s="34"/>
      <c r="B37" s="148"/>
      <c r="C37" s="149"/>
      <c r="D37" s="150"/>
      <c r="E37" s="150"/>
      <c r="F37" s="150"/>
      <c r="G37" s="150"/>
      <c r="H37" s="43"/>
      <c r="I37" s="262"/>
      <c r="J37" s="266" t="e">
        <f>B53/J34</f>
        <v>#DIV/0!</v>
      </c>
      <c r="K37" s="267" t="s">
        <v>91</v>
      </c>
      <c r="L37" s="267"/>
      <c r="M37" s="268"/>
      <c r="N37" s="354"/>
    </row>
    <row r="38" spans="1:14" ht="20.25" thickTop="1" thickBot="1" x14ac:dyDescent="0.35">
      <c r="A38" s="14" t="s">
        <v>64</v>
      </c>
      <c r="B38" s="14"/>
      <c r="C38" s="14"/>
      <c r="D38" s="151"/>
      <c r="E38" s="151"/>
      <c r="F38" s="151"/>
      <c r="G38" s="151"/>
      <c r="H38" s="125"/>
      <c r="I38" s="262"/>
      <c r="J38" s="174"/>
      <c r="K38" s="174"/>
      <c r="L38" s="174"/>
      <c r="M38" s="145"/>
      <c r="N38" s="354"/>
    </row>
    <row r="39" spans="1:14" ht="20.25" thickTop="1" thickBot="1" x14ac:dyDescent="0.25">
      <c r="A39" s="152"/>
      <c r="B39" s="129"/>
      <c r="C39" s="153"/>
      <c r="D39" s="153"/>
      <c r="E39" s="153"/>
      <c r="F39" s="153"/>
      <c r="G39" s="153"/>
      <c r="I39" s="50"/>
      <c r="J39" s="269" t="s">
        <v>238</v>
      </c>
      <c r="K39" s="264"/>
      <c r="L39" s="264"/>
      <c r="M39" s="265"/>
      <c r="N39" s="354"/>
    </row>
    <row r="40" spans="1:14" ht="19.5" customHeight="1" x14ac:dyDescent="0.2">
      <c r="A40" s="32" t="s">
        <v>87</v>
      </c>
      <c r="B40" s="33"/>
      <c r="C40" s="516" t="s">
        <v>3</v>
      </c>
      <c r="D40" s="517"/>
      <c r="E40" s="517"/>
      <c r="F40" s="517"/>
      <c r="G40" s="518"/>
      <c r="H40" s="31"/>
      <c r="I40" s="262"/>
      <c r="J40" s="270"/>
      <c r="K40" s="145"/>
      <c r="L40" s="145"/>
      <c r="M40" s="247"/>
      <c r="N40" s="354"/>
    </row>
    <row r="41" spans="1:14" ht="19.5" customHeight="1" x14ac:dyDescent="0.2">
      <c r="A41" s="154" t="s">
        <v>16</v>
      </c>
      <c r="B41" s="155"/>
      <c r="C41" s="504"/>
      <c r="D41" s="504"/>
      <c r="E41" s="504"/>
      <c r="F41" s="504"/>
      <c r="G41" s="504"/>
      <c r="H41" s="40"/>
      <c r="I41" s="262"/>
      <c r="J41" s="271">
        <v>0</v>
      </c>
      <c r="K41" s="539" t="s">
        <v>91</v>
      </c>
      <c r="L41" s="540"/>
      <c r="M41" s="541"/>
      <c r="N41" s="354"/>
    </row>
    <row r="42" spans="1:14" ht="19.5" customHeight="1" x14ac:dyDescent="0.2">
      <c r="A42" s="154" t="s">
        <v>200</v>
      </c>
      <c r="B42" s="156"/>
      <c r="C42" s="504"/>
      <c r="D42" s="504"/>
      <c r="E42" s="504"/>
      <c r="F42" s="504"/>
      <c r="G42" s="504"/>
      <c r="H42" s="40"/>
      <c r="I42" s="262"/>
      <c r="J42" s="271">
        <f>IF($M79="oui",B42,0)</f>
        <v>0</v>
      </c>
      <c r="K42" s="539" t="s">
        <v>91</v>
      </c>
      <c r="L42" s="540"/>
      <c r="M42" s="541"/>
      <c r="N42" s="354"/>
    </row>
    <row r="43" spans="1:14" ht="19.5" customHeight="1" thickBot="1" x14ac:dyDescent="0.25">
      <c r="A43" s="157" t="s">
        <v>88</v>
      </c>
      <c r="B43" s="127">
        <f>SUM(B41:B42)</f>
        <v>0</v>
      </c>
      <c r="C43" s="158"/>
      <c r="D43" s="18"/>
      <c r="E43" s="18"/>
      <c r="F43" s="18"/>
      <c r="G43" s="18"/>
      <c r="H43" s="31"/>
      <c r="I43" s="262"/>
      <c r="J43" s="261">
        <f>SUM(J41:J42)</f>
        <v>0</v>
      </c>
      <c r="K43" s="272"/>
      <c r="L43" s="272"/>
      <c r="M43" s="273"/>
      <c r="N43" s="354"/>
    </row>
    <row r="44" spans="1:14" ht="19.5" customHeight="1" x14ac:dyDescent="0.2">
      <c r="A44" s="129" t="s">
        <v>201</v>
      </c>
      <c r="B44" s="129"/>
      <c r="C44" s="159"/>
      <c r="D44" s="159"/>
      <c r="E44" s="159"/>
      <c r="F44" s="159"/>
      <c r="G44" s="159"/>
      <c r="I44" s="274"/>
      <c r="J44" s="275"/>
      <c r="K44" s="275"/>
      <c r="L44" s="275"/>
      <c r="M44" s="276"/>
      <c r="N44" s="355"/>
    </row>
    <row r="45" spans="1:14" ht="19.5" customHeight="1" x14ac:dyDescent="0.2">
      <c r="A45" s="160" t="str">
        <f>IF(M77="non","",IF(B42="","","Vous devez justifier de votre méthode de valorisation du bénévolat auprès de l'OFB. A défaut, la valorisation du bénévolat ne sera pas prise en compte."))</f>
        <v/>
      </c>
      <c r="B45" s="160"/>
      <c r="C45" s="160"/>
      <c r="D45" s="160"/>
      <c r="E45" s="160"/>
      <c r="F45" s="160"/>
      <c r="G45" s="160"/>
      <c r="I45" s="159"/>
      <c r="J45" s="159"/>
      <c r="K45" s="159"/>
      <c r="L45" s="159"/>
      <c r="M45" s="129"/>
    </row>
    <row r="46" spans="1:14" ht="18.75" x14ac:dyDescent="0.2">
      <c r="A46" s="14" t="s">
        <v>14</v>
      </c>
      <c r="B46" s="129"/>
      <c r="C46" s="159"/>
      <c r="D46" s="159"/>
      <c r="E46" s="159"/>
      <c r="F46" s="159"/>
      <c r="G46" s="159"/>
      <c r="I46" s="277"/>
      <c r="J46" s="542" t="s">
        <v>239</v>
      </c>
      <c r="K46" s="542"/>
      <c r="L46" s="542"/>
      <c r="M46" s="542"/>
      <c r="N46" s="353"/>
    </row>
    <row r="47" spans="1:14" ht="13.5" thickBot="1" x14ac:dyDescent="0.25">
      <c r="A47" s="161"/>
      <c r="B47" s="161"/>
      <c r="C47" s="153"/>
      <c r="D47" s="153"/>
      <c r="E47" s="153"/>
      <c r="F47" s="153"/>
      <c r="G47" s="153"/>
      <c r="I47" s="262"/>
      <c r="J47" s="159"/>
      <c r="K47" s="159"/>
      <c r="L47" s="148"/>
      <c r="M47" s="278"/>
      <c r="N47" s="354"/>
    </row>
    <row r="48" spans="1:14" ht="30.75" thickTop="1" x14ac:dyDescent="0.2">
      <c r="A48" s="162" t="s">
        <v>80</v>
      </c>
      <c r="B48" s="163" t="s">
        <v>12</v>
      </c>
      <c r="C48" s="516" t="s">
        <v>15</v>
      </c>
      <c r="D48" s="517"/>
      <c r="E48" s="517"/>
      <c r="F48" s="517"/>
      <c r="G48" s="518"/>
      <c r="H48" s="31"/>
      <c r="I48" s="262"/>
      <c r="J48" s="279" t="s">
        <v>240</v>
      </c>
      <c r="K48" s="280"/>
      <c r="L48" s="280"/>
      <c r="M48" s="281">
        <f>B53</f>
        <v>0</v>
      </c>
      <c r="N48" s="354"/>
    </row>
    <row r="49" spans="1:15" ht="15.75" thickBot="1" x14ac:dyDescent="0.25">
      <c r="A49" s="164" t="s">
        <v>202</v>
      </c>
      <c r="B49" s="165" t="s">
        <v>102</v>
      </c>
      <c r="C49" s="526"/>
      <c r="D49" s="526"/>
      <c r="E49" s="526"/>
      <c r="F49" s="526"/>
      <c r="G49" s="526"/>
      <c r="H49" s="117"/>
      <c r="I49" s="282"/>
      <c r="J49" s="283" t="s">
        <v>241</v>
      </c>
      <c r="K49" s="284"/>
      <c r="L49" s="284"/>
      <c r="M49" s="285" t="e">
        <f>M48/J34</f>
        <v>#DIV/0!</v>
      </c>
      <c r="N49" s="356"/>
    </row>
    <row r="50" spans="1:15" ht="30.75" thickTop="1" x14ac:dyDescent="0.2">
      <c r="A50" s="166" t="s">
        <v>0</v>
      </c>
      <c r="B50" s="167"/>
      <c r="C50" s="504"/>
      <c r="D50" s="504"/>
      <c r="E50" s="504"/>
      <c r="F50" s="504"/>
      <c r="G50" s="504"/>
      <c r="H50" s="40"/>
      <c r="I50" s="286"/>
      <c r="J50" s="543" t="s">
        <v>242</v>
      </c>
      <c r="K50" s="543"/>
      <c r="L50" s="543"/>
      <c r="M50" s="543"/>
      <c r="N50" s="354"/>
    </row>
    <row r="51" spans="1:15" ht="15" x14ac:dyDescent="0.2">
      <c r="A51" s="166" t="s">
        <v>1</v>
      </c>
      <c r="B51" s="167"/>
      <c r="C51" s="504"/>
      <c r="D51" s="504"/>
      <c r="E51" s="504"/>
      <c r="F51" s="504"/>
      <c r="G51" s="504"/>
      <c r="H51" s="40"/>
      <c r="I51" s="262"/>
      <c r="J51" s="287" t="s">
        <v>243</v>
      </c>
      <c r="K51" s="287"/>
      <c r="L51" s="287"/>
      <c r="M51" s="288"/>
      <c r="N51" s="354"/>
    </row>
    <row r="52" spans="1:15" ht="15" x14ac:dyDescent="0.2">
      <c r="A52" s="166" t="s">
        <v>86</v>
      </c>
      <c r="B52" s="168">
        <f>SUM(B53:B63)</f>
        <v>0</v>
      </c>
      <c r="C52" s="514"/>
      <c r="D52" s="514"/>
      <c r="E52" s="514"/>
      <c r="F52" s="514"/>
      <c r="G52" s="514"/>
      <c r="H52" s="39"/>
      <c r="I52" s="262"/>
      <c r="J52" s="544" t="s">
        <v>244</v>
      </c>
      <c r="K52" s="545"/>
      <c r="L52" s="545"/>
      <c r="M52" s="289">
        <v>0.65</v>
      </c>
      <c r="N52" s="354"/>
    </row>
    <row r="53" spans="1:15" ht="15" x14ac:dyDescent="0.2">
      <c r="A53" s="169" t="s">
        <v>203</v>
      </c>
      <c r="B53" s="170"/>
      <c r="C53" s="504"/>
      <c r="D53" s="504"/>
      <c r="E53" s="504"/>
      <c r="F53" s="504"/>
      <c r="G53" s="504"/>
      <c r="H53" s="40"/>
      <c r="I53" s="262"/>
      <c r="J53" s="529" t="s">
        <v>245</v>
      </c>
      <c r="K53" s="530"/>
      <c r="L53" s="530"/>
      <c r="M53" s="290">
        <f>J34*$M$52</f>
        <v>0</v>
      </c>
      <c r="N53" s="354"/>
    </row>
    <row r="54" spans="1:15" ht="15" x14ac:dyDescent="0.2">
      <c r="A54" s="171" t="s">
        <v>204</v>
      </c>
      <c r="B54" s="172"/>
      <c r="C54" s="504" t="s">
        <v>158</v>
      </c>
      <c r="D54" s="504"/>
      <c r="E54" s="504"/>
      <c r="F54" s="504"/>
      <c r="G54" s="504"/>
      <c r="H54" s="40"/>
      <c r="I54" s="262"/>
      <c r="J54" s="291" t="s">
        <v>246</v>
      </c>
      <c r="K54" s="292"/>
      <c r="L54" s="292"/>
      <c r="M54" s="293"/>
      <c r="N54" s="354"/>
    </row>
    <row r="55" spans="1:15" ht="36" customHeight="1" x14ac:dyDescent="0.2">
      <c r="A55" s="171" t="s">
        <v>283</v>
      </c>
      <c r="B55" s="172"/>
      <c r="C55" s="504" t="s">
        <v>282</v>
      </c>
      <c r="D55" s="504"/>
      <c r="E55" s="504"/>
      <c r="F55" s="504"/>
      <c r="G55" s="504"/>
      <c r="H55" s="40"/>
      <c r="I55" s="262"/>
      <c r="J55" s="294" t="s">
        <v>108</v>
      </c>
      <c r="K55" s="295">
        <v>45</v>
      </c>
      <c r="L55" s="296" t="s">
        <v>109</v>
      </c>
      <c r="M55" s="295">
        <v>36</v>
      </c>
      <c r="N55" s="354"/>
    </row>
    <row r="56" spans="1:15" ht="45" x14ac:dyDescent="0.2">
      <c r="A56" s="171" t="s">
        <v>206</v>
      </c>
      <c r="B56" s="172"/>
      <c r="C56" s="504" t="s">
        <v>207</v>
      </c>
      <c r="D56" s="504"/>
      <c r="E56" s="504"/>
      <c r="F56" s="504"/>
      <c r="G56" s="504"/>
      <c r="H56" s="40"/>
      <c r="I56" s="262"/>
      <c r="J56" s="297" t="s">
        <v>105</v>
      </c>
      <c r="K56" s="298">
        <f>IF(K55="","",B34*M55/K55)</f>
        <v>0</v>
      </c>
      <c r="L56" s="296" t="s">
        <v>107</v>
      </c>
      <c r="M56" s="298">
        <f>IF(K55="","",J34*M55/K55)</f>
        <v>0</v>
      </c>
      <c r="N56" s="354"/>
    </row>
    <row r="57" spans="1:15" ht="30" x14ac:dyDescent="0.2">
      <c r="A57" s="171" t="s">
        <v>208</v>
      </c>
      <c r="B57" s="172"/>
      <c r="C57" s="504" t="s">
        <v>158</v>
      </c>
      <c r="D57" s="504"/>
      <c r="E57" s="504"/>
      <c r="F57" s="504"/>
      <c r="G57" s="504"/>
      <c r="H57" s="40"/>
      <c r="I57" s="274"/>
      <c r="J57" s="299" t="s">
        <v>106</v>
      </c>
      <c r="K57" s="300" t="e">
        <f>IF(K55="","",J34*M55/K55*J37)</f>
        <v>#DIV/0!</v>
      </c>
      <c r="L57" s="531" t="s">
        <v>110</v>
      </c>
      <c r="M57" s="532"/>
      <c r="N57" s="355"/>
    </row>
    <row r="58" spans="1:15" ht="15" x14ac:dyDescent="0.2">
      <c r="A58" s="171" t="s">
        <v>209</v>
      </c>
      <c r="B58" s="172"/>
      <c r="C58" s="504" t="s">
        <v>158</v>
      </c>
      <c r="D58" s="504"/>
      <c r="E58" s="504"/>
      <c r="F58" s="504"/>
      <c r="G58" s="504"/>
      <c r="H58" s="40"/>
      <c r="I58" s="159"/>
      <c r="J58" s="159"/>
      <c r="K58" s="159"/>
      <c r="L58" s="159"/>
      <c r="M58" s="129"/>
    </row>
    <row r="59" spans="1:15" ht="32.25" customHeight="1" thickBot="1" x14ac:dyDescent="0.25">
      <c r="A59" s="171" t="s">
        <v>210</v>
      </c>
      <c r="B59" s="172"/>
      <c r="C59" s="504" t="s">
        <v>158</v>
      </c>
      <c r="D59" s="504"/>
      <c r="E59" s="504"/>
      <c r="F59" s="504"/>
      <c r="G59" s="504"/>
      <c r="H59" s="40"/>
      <c r="I59" s="277"/>
      <c r="J59" s="301" t="s">
        <v>247</v>
      </c>
      <c r="K59" s="302"/>
      <c r="L59" s="302"/>
      <c r="M59" s="302"/>
      <c r="N59" s="353"/>
    </row>
    <row r="60" spans="1:15" ht="16.5" thickTop="1" thickBot="1" x14ac:dyDescent="0.25">
      <c r="A60" s="171" t="s">
        <v>211</v>
      </c>
      <c r="B60" s="172"/>
      <c r="C60" s="504" t="s">
        <v>158</v>
      </c>
      <c r="D60" s="504"/>
      <c r="E60" s="504"/>
      <c r="F60" s="504"/>
      <c r="G60" s="504"/>
      <c r="H60" s="40"/>
      <c r="I60" s="262"/>
      <c r="J60" s="303" t="s">
        <v>99</v>
      </c>
      <c r="K60" s="304"/>
      <c r="L60" s="305"/>
      <c r="M60" s="306">
        <v>0.8</v>
      </c>
      <c r="N60" s="354"/>
    </row>
    <row r="61" spans="1:15" ht="31.5" thickTop="1" thickBot="1" x14ac:dyDescent="0.25">
      <c r="A61" s="171" t="s">
        <v>212</v>
      </c>
      <c r="B61" s="172"/>
      <c r="C61" s="504" t="s">
        <v>158</v>
      </c>
      <c r="D61" s="504"/>
      <c r="E61" s="504"/>
      <c r="F61" s="504"/>
      <c r="G61" s="504"/>
      <c r="H61" s="40"/>
      <c r="I61" s="262"/>
      <c r="J61" s="159"/>
      <c r="K61" s="159"/>
      <c r="L61" s="159"/>
      <c r="M61" s="233"/>
      <c r="N61" s="354"/>
    </row>
    <row r="62" spans="1:15" ht="15.75" thickTop="1" x14ac:dyDescent="0.2">
      <c r="A62" s="171" t="s">
        <v>213</v>
      </c>
      <c r="B62" s="172"/>
      <c r="C62" s="504" t="s">
        <v>158</v>
      </c>
      <c r="D62" s="504"/>
      <c r="E62" s="504"/>
      <c r="F62" s="504"/>
      <c r="G62" s="504"/>
      <c r="H62" s="40"/>
      <c r="I62" s="262"/>
      <c r="J62" s="307" t="s">
        <v>248</v>
      </c>
      <c r="K62" s="308"/>
      <c r="L62" s="308"/>
      <c r="M62" s="309"/>
      <c r="N62" s="356"/>
      <c r="O62" s="17"/>
    </row>
    <row r="63" spans="1:15" ht="15" x14ac:dyDescent="0.2">
      <c r="A63" s="171" t="s">
        <v>214</v>
      </c>
      <c r="B63" s="172"/>
      <c r="C63" s="504" t="s">
        <v>158</v>
      </c>
      <c r="D63" s="504"/>
      <c r="E63" s="504"/>
      <c r="F63" s="504"/>
      <c r="G63" s="504"/>
      <c r="H63" s="40"/>
      <c r="I63" s="262"/>
      <c r="J63" s="310" t="s">
        <v>71</v>
      </c>
      <c r="K63" s="311"/>
      <c r="L63" s="312" t="str">
        <f>B9</f>
        <v>Statut juridique [menu déroulant]</v>
      </c>
      <c r="M63" s="313"/>
      <c r="N63" s="354"/>
      <c r="O63" s="17"/>
    </row>
    <row r="64" spans="1:15" ht="15.75" thickBot="1" x14ac:dyDescent="0.25">
      <c r="A64" s="166" t="s">
        <v>2</v>
      </c>
      <c r="B64" s="168">
        <f>SUM(B65:B66)</f>
        <v>0</v>
      </c>
      <c r="C64" s="514"/>
      <c r="D64" s="514"/>
      <c r="E64" s="514"/>
      <c r="F64" s="514"/>
      <c r="G64" s="514"/>
      <c r="H64" s="39"/>
      <c r="I64" s="262"/>
      <c r="J64" s="314" t="s">
        <v>72</v>
      </c>
      <c r="K64" s="315"/>
      <c r="L64" s="315"/>
      <c r="M64" s="316" t="str">
        <f>IF(OR(L63="Association, fondation et assimilé ",L63="Bureau d’étude ou autre entreprise ",L63="Autre privé"),"oui","non")</f>
        <v>non</v>
      </c>
      <c r="N64" s="354"/>
      <c r="O64" s="17"/>
    </row>
    <row r="65" spans="1:16" ht="16.5" thickTop="1" thickBot="1" x14ac:dyDescent="0.25">
      <c r="A65" s="171" t="s">
        <v>215</v>
      </c>
      <c r="B65" s="172"/>
      <c r="C65" s="515" t="s">
        <v>169</v>
      </c>
      <c r="D65" s="515"/>
      <c r="E65" s="515"/>
      <c r="F65" s="515"/>
      <c r="G65" s="515"/>
      <c r="H65" s="40"/>
      <c r="I65" s="262"/>
      <c r="J65" s="159"/>
      <c r="K65" s="159"/>
      <c r="L65" s="159"/>
      <c r="M65" s="233"/>
      <c r="N65" s="354"/>
      <c r="O65" s="17"/>
    </row>
    <row r="66" spans="1:16" ht="21.75" customHeight="1" thickTop="1" x14ac:dyDescent="0.2">
      <c r="A66" s="171" t="s">
        <v>216</v>
      </c>
      <c r="B66" s="172"/>
      <c r="C66" s="504"/>
      <c r="D66" s="504"/>
      <c r="E66" s="504"/>
      <c r="F66" s="504"/>
      <c r="G66" s="504"/>
      <c r="H66" s="40"/>
      <c r="I66" s="262"/>
      <c r="J66" s="317" t="s">
        <v>249</v>
      </c>
      <c r="K66" s="318"/>
      <c r="L66" s="318"/>
      <c r="M66" s="319"/>
      <c r="N66" s="354"/>
      <c r="O66" s="17"/>
    </row>
    <row r="67" spans="1:16" ht="21.75" customHeight="1" x14ac:dyDescent="0.2">
      <c r="A67" s="166" t="s">
        <v>79</v>
      </c>
      <c r="B67" s="167"/>
      <c r="C67" s="504"/>
      <c r="D67" s="504"/>
      <c r="E67" s="504"/>
      <c r="F67" s="504"/>
      <c r="G67" s="504"/>
      <c r="H67" s="40"/>
      <c r="I67" s="262"/>
      <c r="J67" s="320" t="s">
        <v>96</v>
      </c>
      <c r="K67" s="145"/>
      <c r="L67" s="145"/>
      <c r="M67" s="321" t="s">
        <v>65</v>
      </c>
      <c r="N67" s="354"/>
      <c r="O67" s="17"/>
    </row>
    <row r="68" spans="1:16" ht="21.75" customHeight="1" thickBot="1" x14ac:dyDescent="0.25">
      <c r="A68" s="173" t="s">
        <v>67</v>
      </c>
      <c r="B68" s="127">
        <f>B50+B51+B52+B64+B67</f>
        <v>0</v>
      </c>
      <c r="C68" s="174"/>
      <c r="D68" s="174"/>
      <c r="E68" s="174"/>
      <c r="F68" s="174"/>
      <c r="G68" s="174"/>
      <c r="H68" s="44"/>
      <c r="I68" s="262"/>
      <c r="J68" s="320" t="s">
        <v>97</v>
      </c>
      <c r="K68" s="145"/>
      <c r="L68" s="145"/>
      <c r="M68" s="321" t="s">
        <v>65</v>
      </c>
      <c r="N68" s="354"/>
      <c r="O68" s="17"/>
    </row>
    <row r="69" spans="1:16" ht="15.75" thickBot="1" x14ac:dyDescent="0.25">
      <c r="A69" s="55" t="e">
        <f>IF(J37&gt;M60,"le taux d'aide est supérieur au taux plafond que l'OFB peut apporter, il convient de diminuer votre demande d'aide à l'OFB.","")</f>
        <v>#DIV/0!</v>
      </c>
      <c r="B69" s="175"/>
      <c r="C69" s="176"/>
      <c r="D69" s="176"/>
      <c r="E69" s="176"/>
      <c r="F69" s="176"/>
      <c r="G69" s="176"/>
      <c r="H69" s="35"/>
      <c r="I69" s="262"/>
      <c r="J69" s="314" t="s">
        <v>98</v>
      </c>
      <c r="K69" s="315"/>
      <c r="L69" s="272"/>
      <c r="M69" s="322">
        <f>IF(M68="oui",100%,IF(M67="oui",20%,5%))</f>
        <v>0.05</v>
      </c>
      <c r="N69" s="354"/>
      <c r="O69" s="17"/>
    </row>
    <row r="70" spans="1:16" ht="16.5" thickTop="1" thickBot="1" x14ac:dyDescent="0.3">
      <c r="A70" s="55"/>
      <c r="B70" s="175"/>
      <c r="C70" s="176"/>
      <c r="D70" s="176"/>
      <c r="E70" s="176"/>
      <c r="F70" s="176"/>
      <c r="G70" s="176"/>
      <c r="H70" s="2"/>
      <c r="I70" s="262"/>
      <c r="J70" s="159"/>
      <c r="K70" s="159"/>
      <c r="L70" s="159"/>
      <c r="M70" s="233"/>
      <c r="N70" s="354"/>
      <c r="O70" s="17"/>
    </row>
    <row r="71" spans="1:16" s="27" customFormat="1" ht="15" customHeight="1" thickTop="1" x14ac:dyDescent="0.25">
      <c r="A71" s="177" t="s">
        <v>217</v>
      </c>
      <c r="B71" s="178">
        <f>B53+B54+B55+B56+B57+B58+B59+B60+B61+B62</f>
        <v>0</v>
      </c>
      <c r="C71" s="179" t="s">
        <v>218</v>
      </c>
      <c r="D71" s="180" t="e">
        <f>B71/B34</f>
        <v>#DIV/0!</v>
      </c>
      <c r="E71" s="181" t="s">
        <v>219</v>
      </c>
      <c r="F71" s="181"/>
      <c r="G71" s="181"/>
      <c r="H71" s="2"/>
      <c r="I71" s="262"/>
      <c r="J71" s="307" t="s">
        <v>73</v>
      </c>
      <c r="K71" s="308"/>
      <c r="L71" s="308"/>
      <c r="M71" s="309"/>
      <c r="N71" s="354"/>
      <c r="O71" s="4"/>
      <c r="P71" s="4"/>
    </row>
    <row r="72" spans="1:16" s="2" customFormat="1" ht="15.75" thickBot="1" x14ac:dyDescent="0.3">
      <c r="A72" s="55"/>
      <c r="B72" s="175"/>
      <c r="C72" s="176"/>
      <c r="D72" s="182"/>
      <c r="E72" s="176"/>
      <c r="F72" s="176"/>
      <c r="G72" s="176"/>
      <c r="I72" s="262"/>
      <c r="J72" s="533" t="str">
        <f>IF(OR(B9="Etablissement public national (hors EPIC) ",B9="EPIC ",B9="Etablissement réseau chambres d'agriculture "),"Les coût indirects sont plafonnés au montant demandé ou à 15% des couts directs totaux",IF(L63="Association, fondation et assimilé ","Les coûts indirects sont plafonnés au montant demandé ou à 15% des dépenses directes éligibles auxquelles s'ajoute le montant du bénévolat valorisé","Les coûts indirects sont plafonnés au montant demandé ou à 15% des dépenses directes éligibles"))</f>
        <v>Les coûts indirects sont plafonnés au montant demandé ou à 15% des dépenses directes éligibles</v>
      </c>
      <c r="K72" s="534"/>
      <c r="L72" s="534"/>
      <c r="M72" s="535"/>
      <c r="N72" s="357"/>
      <c r="O72" s="5"/>
      <c r="P72" s="5"/>
    </row>
    <row r="73" spans="1:16" customFormat="1" ht="16.5" thickTop="1" thickBot="1" x14ac:dyDescent="0.3">
      <c r="A73" s="55"/>
      <c r="B73" s="175"/>
      <c r="C73" s="176"/>
      <c r="D73" s="176"/>
      <c r="E73" s="176"/>
      <c r="F73" s="176"/>
      <c r="G73" s="176"/>
      <c r="H73" s="58"/>
      <c r="I73" s="262"/>
      <c r="J73" s="159"/>
      <c r="K73" s="159"/>
      <c r="L73" s="159"/>
      <c r="M73" s="233"/>
      <c r="N73" s="358"/>
      <c r="O73" s="1"/>
      <c r="P73" s="27"/>
    </row>
    <row r="74" spans="1:16" customFormat="1" ht="16.5" thickTop="1" thickBot="1" x14ac:dyDescent="0.3">
      <c r="A74" s="55"/>
      <c r="B74" s="175"/>
      <c r="C74" s="176"/>
      <c r="D74" s="176"/>
      <c r="E74" s="176"/>
      <c r="F74" s="176"/>
      <c r="G74" s="176"/>
      <c r="H74" s="18"/>
      <c r="I74" s="262"/>
      <c r="J74" s="303" t="s">
        <v>250</v>
      </c>
      <c r="K74" s="305"/>
      <c r="L74" s="305"/>
      <c r="M74" s="323" t="s">
        <v>70</v>
      </c>
      <c r="N74" s="358"/>
      <c r="O74" s="1"/>
      <c r="P74" s="2"/>
    </row>
    <row r="75" spans="1:16" customFormat="1" ht="16.5" thickTop="1" thickBot="1" x14ac:dyDescent="0.3">
      <c r="A75" s="55"/>
      <c r="B75" s="175"/>
      <c r="C75" s="176"/>
      <c r="D75" s="176"/>
      <c r="E75" s="176"/>
      <c r="F75" s="176"/>
      <c r="G75" s="176"/>
      <c r="H75" s="118"/>
      <c r="I75" s="262"/>
      <c r="J75" s="174"/>
      <c r="K75" s="174"/>
      <c r="L75" s="174"/>
      <c r="M75" s="145"/>
      <c r="N75" s="358"/>
      <c r="O75" s="1"/>
    </row>
    <row r="76" spans="1:16" customFormat="1" ht="15.75" thickTop="1" x14ac:dyDescent="0.25">
      <c r="A76" s="55"/>
      <c r="B76" s="175"/>
      <c r="C76" s="176"/>
      <c r="D76" s="176"/>
      <c r="E76" s="176"/>
      <c r="F76" s="176"/>
      <c r="G76" s="176"/>
      <c r="H76" s="118"/>
      <c r="I76" s="262"/>
      <c r="J76" s="307" t="s">
        <v>74</v>
      </c>
      <c r="K76" s="308"/>
      <c r="L76" s="308"/>
      <c r="M76" s="309"/>
      <c r="N76" s="357"/>
      <c r="O76" s="5"/>
    </row>
    <row r="77" spans="1:16" customFormat="1" ht="15" x14ac:dyDescent="0.25">
      <c r="A77" s="55"/>
      <c r="B77" s="175"/>
      <c r="C77" s="176"/>
      <c r="D77" s="176"/>
      <c r="E77" s="176"/>
      <c r="F77" s="176"/>
      <c r="G77" s="176"/>
      <c r="H77" s="118"/>
      <c r="I77" s="262"/>
      <c r="J77" s="310" t="s">
        <v>75</v>
      </c>
      <c r="K77" s="311"/>
      <c r="L77" s="311"/>
      <c r="M77" s="324" t="str">
        <f>IF(L63="Association, fondation et assimilé ","oui","non")</f>
        <v>non</v>
      </c>
      <c r="N77" s="358"/>
      <c r="O77" s="1"/>
    </row>
    <row r="78" spans="1:16" customFormat="1" ht="15" x14ac:dyDescent="0.25">
      <c r="A78" s="55"/>
      <c r="B78" s="175"/>
      <c r="C78" s="176"/>
      <c r="D78" s="176"/>
      <c r="E78" s="176"/>
      <c r="F78" s="176"/>
      <c r="G78" s="176"/>
      <c r="H78" s="118"/>
      <c r="I78" s="262"/>
      <c r="J78" s="536" t="s">
        <v>76</v>
      </c>
      <c r="K78" s="537"/>
      <c r="L78" s="538"/>
      <c r="M78" s="321" t="s">
        <v>70</v>
      </c>
      <c r="N78" s="357"/>
      <c r="O78" s="5"/>
    </row>
    <row r="79" spans="1:16" customFormat="1" ht="15.75" thickBot="1" x14ac:dyDescent="0.3">
      <c r="A79" s="55"/>
      <c r="B79" s="175"/>
      <c r="C79" s="176"/>
      <c r="D79" s="176"/>
      <c r="E79" s="176"/>
      <c r="F79" s="176"/>
      <c r="G79" s="176"/>
      <c r="H79" s="118"/>
      <c r="I79" s="262"/>
      <c r="J79" s="325" t="s">
        <v>77</v>
      </c>
      <c r="K79" s="272"/>
      <c r="L79" s="272"/>
      <c r="M79" s="326" t="str">
        <f>IF((M77="oui")*AND(M78="oui"),"oui","non")</f>
        <v>non</v>
      </c>
      <c r="N79" s="357"/>
      <c r="O79" s="5"/>
    </row>
    <row r="80" spans="1:16" customFormat="1" ht="19.5" thickTop="1" x14ac:dyDescent="0.25">
      <c r="A80" s="14" t="s">
        <v>43</v>
      </c>
      <c r="B80" s="129"/>
      <c r="C80" s="129"/>
      <c r="D80" s="10"/>
      <c r="E80" s="10"/>
      <c r="F80" s="10"/>
      <c r="G80" s="10"/>
      <c r="H80" s="118"/>
      <c r="I80" s="327"/>
      <c r="J80" s="159"/>
      <c r="K80" s="159"/>
      <c r="L80" s="159"/>
      <c r="M80" s="233"/>
      <c r="N80" s="357"/>
      <c r="O80" s="5"/>
    </row>
    <row r="81" spans="1:16" customFormat="1" ht="15" x14ac:dyDescent="0.25">
      <c r="A81" s="183" t="s">
        <v>220</v>
      </c>
      <c r="B81" s="184" t="s">
        <v>221</v>
      </c>
      <c r="C81" s="129"/>
      <c r="D81" s="10"/>
      <c r="E81" s="10"/>
      <c r="F81" s="10"/>
      <c r="G81" s="10"/>
      <c r="H81" s="118"/>
      <c r="I81" s="328"/>
      <c r="J81" s="329"/>
      <c r="K81" s="329"/>
      <c r="L81" s="329"/>
      <c r="M81" s="329"/>
      <c r="N81" s="359"/>
      <c r="O81" s="5"/>
    </row>
    <row r="82" spans="1:16" customFormat="1" ht="19.5" thickBot="1" x14ac:dyDescent="0.3">
      <c r="A82" s="14" t="s">
        <v>44</v>
      </c>
      <c r="B82" s="129"/>
      <c r="C82" s="129"/>
      <c r="D82" s="10"/>
      <c r="E82" s="10"/>
      <c r="F82" s="10"/>
      <c r="G82" s="10"/>
      <c r="H82" s="118"/>
      <c r="I82" s="58"/>
      <c r="J82" s="129"/>
      <c r="K82" s="129"/>
      <c r="L82" s="129"/>
      <c r="M82" s="129"/>
      <c r="N82" s="5"/>
      <c r="O82" s="5"/>
    </row>
    <row r="83" spans="1:16" s="3" customFormat="1" ht="98.25" customHeight="1" thickBot="1" x14ac:dyDescent="0.3">
      <c r="A83" s="26" t="s">
        <v>17</v>
      </c>
      <c r="B83" s="185" t="str">
        <f>IF(B81="mois","Niveau de rémunération annuelle brute + charges patronales à temps complet* (en €)","Coût journalier (en €)")</f>
        <v>Coût journalier (en €)</v>
      </c>
      <c r="C83" s="185" t="str">
        <f>IF(B81="mois","Durée d'activité sur le projet (en mois)","Nombre de jour travaillé par an")</f>
        <v>Nombre de jour travaillé par an</v>
      </c>
      <c r="D83" s="185" t="str">
        <f>IF(B81="mois","Quotité d'activité dédiée au projet (de 0 à 1)","Nombre de jours affectés sur la durée total du projet")</f>
        <v>Nombre de jours affectés sur la durée total du projet</v>
      </c>
      <c r="E83" s="186" t="s">
        <v>25</v>
      </c>
      <c r="F83" s="187" t="s">
        <v>222</v>
      </c>
      <c r="G83" s="188" t="s">
        <v>223</v>
      </c>
      <c r="H83" s="118"/>
      <c r="I83" s="18"/>
      <c r="J83" s="330" t="str">
        <f>IF($B$81="jours","Niveau de rémunération annuelle brute + charges patronales à temps complet* (RESERVÉ OFB)","")</f>
        <v>Niveau de rémunération annuelle brute + charges patronales à temps complet* (RESERVÉ OFB)</v>
      </c>
      <c r="K83" s="129"/>
      <c r="L83" s="129"/>
      <c r="M83" s="129"/>
      <c r="N83" s="5"/>
      <c r="O83" s="5"/>
      <c r="P83"/>
    </row>
    <row r="84" spans="1:16" ht="15.75" thickBot="1" x14ac:dyDescent="0.3">
      <c r="A84" s="189" t="s">
        <v>46</v>
      </c>
      <c r="B84" s="18"/>
      <c r="C84" s="18"/>
      <c r="D84" s="18"/>
      <c r="E84" s="18"/>
      <c r="F84" s="18"/>
      <c r="G84" s="18"/>
      <c r="H84" s="118"/>
      <c r="I84" s="331"/>
      <c r="J84" s="129"/>
      <c r="K84" s="129"/>
      <c r="L84" s="129"/>
      <c r="M84" s="129"/>
      <c r="N84" s="5"/>
      <c r="O84" s="5"/>
      <c r="P84"/>
    </row>
    <row r="85" spans="1:16" customFormat="1" ht="15" x14ac:dyDescent="0.25">
      <c r="A85" s="190"/>
      <c r="B85" s="191"/>
      <c r="C85" s="192"/>
      <c r="D85" s="193"/>
      <c r="E85" s="194">
        <f>IF(B$81="mois",((B85/12)*C85)*D85,B85*D85)</f>
        <v>0</v>
      </c>
      <c r="F85" s="195">
        <f t="shared" ref="F85:F94" si="1">IF(B$81="mois",IF($M$64="non",0,MIN((B85/12*C85*D85),(80000/12*C85*D85))),IF($M$64="non",0,IF(C85="","0,00",MIN((B85*D85),(80000/C85*D85)))))</f>
        <v>0</v>
      </c>
      <c r="G85" s="196" t="str">
        <f>IF(B$81="mois",IF(B85&gt;80000,"oui",""),IF(B85*C85&gt;80000,"oui",""))</f>
        <v/>
      </c>
      <c r="H85" s="119"/>
      <c r="I85" s="331"/>
      <c r="J85" s="332">
        <f>IF($B$81="jours",B85*C85,"")</f>
        <v>0</v>
      </c>
      <c r="K85" s="129"/>
      <c r="L85" s="129"/>
      <c r="M85" s="129"/>
      <c r="N85" s="5"/>
      <c r="O85" s="5"/>
      <c r="P85" s="3"/>
    </row>
    <row r="86" spans="1:16" ht="15" x14ac:dyDescent="0.25">
      <c r="A86" s="197"/>
      <c r="B86" s="198"/>
      <c r="C86" s="199"/>
      <c r="D86" s="200"/>
      <c r="E86" s="201">
        <f t="shared" ref="E86:E94" si="2">IF(B$81="mois",((B86/12)*C86)*D86,B86*D86)</f>
        <v>0</v>
      </c>
      <c r="F86" s="202">
        <f t="shared" si="1"/>
        <v>0</v>
      </c>
      <c r="G86" s="203" t="str">
        <f t="shared" ref="G86:G94" si="3">IF(B$81="mois",IF(B86&gt;80000,"oui",""),IF(B86*C86&gt;80000,"oui",""))</f>
        <v/>
      </c>
      <c r="H86" s="25"/>
      <c r="I86" s="331"/>
      <c r="J86" s="332">
        <f t="shared" ref="J86:J94" si="4">IF($B$81="jours",B86*C86,"")</f>
        <v>0</v>
      </c>
      <c r="K86" s="129"/>
      <c r="L86" s="129"/>
      <c r="M86" s="129"/>
      <c r="N86" s="5"/>
      <c r="O86" s="5"/>
    </row>
    <row r="87" spans="1:16" customFormat="1" ht="15" x14ac:dyDescent="0.25">
      <c r="A87" s="197"/>
      <c r="B87" s="198"/>
      <c r="C87" s="198"/>
      <c r="D87" s="200"/>
      <c r="E87" s="201">
        <f t="shared" si="2"/>
        <v>0</v>
      </c>
      <c r="F87" s="202">
        <f t="shared" si="1"/>
        <v>0</v>
      </c>
      <c r="G87" s="203" t="str">
        <f t="shared" si="3"/>
        <v/>
      </c>
      <c r="H87" s="45"/>
      <c r="I87" s="331"/>
      <c r="J87" s="332">
        <f t="shared" si="4"/>
        <v>0</v>
      </c>
      <c r="K87" s="129"/>
      <c r="L87" s="129"/>
      <c r="M87" s="333"/>
      <c r="N87" s="5"/>
      <c r="O87" s="5"/>
    </row>
    <row r="88" spans="1:16" customFormat="1" ht="15" customHeight="1" x14ac:dyDescent="0.25">
      <c r="A88" s="197"/>
      <c r="B88" s="198"/>
      <c r="C88" s="198"/>
      <c r="D88" s="200"/>
      <c r="E88" s="201">
        <f t="shared" si="2"/>
        <v>0</v>
      </c>
      <c r="F88" s="202">
        <f t="shared" si="1"/>
        <v>0</v>
      </c>
      <c r="G88" s="203" t="str">
        <f t="shared" si="3"/>
        <v/>
      </c>
      <c r="H88" s="120"/>
      <c r="I88" s="331"/>
      <c r="J88" s="332">
        <f t="shared" si="4"/>
        <v>0</v>
      </c>
      <c r="K88" s="129"/>
      <c r="L88" s="129"/>
      <c r="M88" s="333"/>
      <c r="N88" s="5"/>
      <c r="O88" s="5"/>
      <c r="P88" s="4"/>
    </row>
    <row r="89" spans="1:16" s="2" customFormat="1" ht="15" x14ac:dyDescent="0.25">
      <c r="A89" s="197"/>
      <c r="B89" s="198"/>
      <c r="C89" s="198"/>
      <c r="D89" s="200"/>
      <c r="E89" s="201">
        <f t="shared" si="2"/>
        <v>0</v>
      </c>
      <c r="F89" s="202">
        <f t="shared" si="1"/>
        <v>0</v>
      </c>
      <c r="G89" s="203" t="str">
        <f t="shared" si="3"/>
        <v/>
      </c>
      <c r="I89" s="331"/>
      <c r="J89" s="332">
        <f t="shared" si="4"/>
        <v>0</v>
      </c>
      <c r="K89" s="129"/>
      <c r="L89" s="129"/>
      <c r="M89" s="333"/>
      <c r="N89" s="5"/>
      <c r="O89" s="5"/>
      <c r="P89"/>
    </row>
    <row r="90" spans="1:16" customFormat="1" ht="15" x14ac:dyDescent="0.25">
      <c r="A90" s="197"/>
      <c r="B90" s="198"/>
      <c r="C90" s="198"/>
      <c r="D90" s="200"/>
      <c r="E90" s="201">
        <f t="shared" si="2"/>
        <v>0</v>
      </c>
      <c r="F90" s="202">
        <f t="shared" si="1"/>
        <v>0</v>
      </c>
      <c r="G90" s="203" t="str">
        <f t="shared" si="3"/>
        <v/>
      </c>
      <c r="H90" s="121"/>
      <c r="I90" s="331"/>
      <c r="J90" s="332">
        <f t="shared" si="4"/>
        <v>0</v>
      </c>
      <c r="K90" s="129"/>
      <c r="L90" s="129"/>
      <c r="M90" s="159"/>
      <c r="N90" s="45"/>
      <c r="O90" s="45"/>
    </row>
    <row r="91" spans="1:16" customFormat="1" ht="15" x14ac:dyDescent="0.25">
      <c r="A91" s="197"/>
      <c r="B91" s="198"/>
      <c r="C91" s="198"/>
      <c r="D91" s="200"/>
      <c r="E91" s="201">
        <f t="shared" si="2"/>
        <v>0</v>
      </c>
      <c r="F91" s="202">
        <f t="shared" si="1"/>
        <v>0</v>
      </c>
      <c r="G91" s="203" t="str">
        <f t="shared" si="3"/>
        <v/>
      </c>
      <c r="H91" s="18"/>
      <c r="I91" s="331"/>
      <c r="J91" s="332">
        <f t="shared" si="4"/>
        <v>0</v>
      </c>
      <c r="K91" s="129"/>
      <c r="L91" s="129"/>
      <c r="M91" s="333"/>
      <c r="N91" s="5"/>
      <c r="O91" s="5"/>
      <c r="P91" s="2"/>
    </row>
    <row r="92" spans="1:16" customFormat="1" ht="15" x14ac:dyDescent="0.25">
      <c r="A92" s="197"/>
      <c r="B92" s="204"/>
      <c r="C92" s="204"/>
      <c r="D92" s="205"/>
      <c r="E92" s="201">
        <f t="shared" si="2"/>
        <v>0</v>
      </c>
      <c r="F92" s="202">
        <f t="shared" si="1"/>
        <v>0</v>
      </c>
      <c r="G92" s="203" t="str">
        <f t="shared" si="3"/>
        <v/>
      </c>
      <c r="H92" s="118"/>
      <c r="I92" s="331"/>
      <c r="J92" s="332">
        <f t="shared" si="4"/>
        <v>0</v>
      </c>
      <c r="K92" s="129"/>
      <c r="L92" s="129"/>
      <c r="M92" s="159"/>
      <c r="N92" s="1"/>
      <c r="O92" s="1"/>
    </row>
    <row r="93" spans="1:16" customFormat="1" ht="15" x14ac:dyDescent="0.25">
      <c r="A93" s="197"/>
      <c r="B93" s="198"/>
      <c r="C93" s="198"/>
      <c r="D93" s="200"/>
      <c r="E93" s="201">
        <f t="shared" si="2"/>
        <v>0</v>
      </c>
      <c r="F93" s="202">
        <f t="shared" si="1"/>
        <v>0</v>
      </c>
      <c r="G93" s="203" t="str">
        <f t="shared" si="3"/>
        <v/>
      </c>
      <c r="H93" s="118"/>
      <c r="I93" s="331"/>
      <c r="J93" s="332">
        <f t="shared" si="4"/>
        <v>0</v>
      </c>
      <c r="K93" s="129"/>
      <c r="L93" s="129"/>
      <c r="M93" s="159"/>
      <c r="N93" s="5"/>
      <c r="O93" s="5"/>
    </row>
    <row r="94" spans="1:16" customFormat="1" ht="15" x14ac:dyDescent="0.25">
      <c r="A94" s="197"/>
      <c r="B94" s="198"/>
      <c r="C94" s="198"/>
      <c r="D94" s="200"/>
      <c r="E94" s="201">
        <f t="shared" si="2"/>
        <v>0</v>
      </c>
      <c r="F94" s="202">
        <f t="shared" si="1"/>
        <v>0</v>
      </c>
      <c r="G94" s="203" t="str">
        <f t="shared" si="3"/>
        <v/>
      </c>
      <c r="H94" s="118"/>
      <c r="I94" s="334"/>
      <c r="J94" s="332">
        <f t="shared" si="4"/>
        <v>0</v>
      </c>
      <c r="K94" s="129"/>
      <c r="L94" s="129"/>
      <c r="M94" s="159"/>
      <c r="N94" s="1"/>
      <c r="O94" s="1"/>
    </row>
    <row r="95" spans="1:16" customFormat="1" ht="15.75" thickBot="1" x14ac:dyDescent="0.3">
      <c r="A95" s="206" t="s">
        <v>13</v>
      </c>
      <c r="B95" s="207"/>
      <c r="C95" s="208" t="str">
        <f>IF(B$81="jours","",SUM(C85:C94))</f>
        <v/>
      </c>
      <c r="D95" s="209">
        <f>IF(B$81="mois","",SUM(D85:D94))</f>
        <v>0</v>
      </c>
      <c r="E95" s="210">
        <f>SUM(E85:E94)</f>
        <v>0</v>
      </c>
      <c r="F95" s="211">
        <f>SUM(F85:F94)</f>
        <v>0</v>
      </c>
      <c r="G95" s="212"/>
      <c r="H95" s="118"/>
      <c r="I95" s="335"/>
      <c r="J95" s="129"/>
      <c r="K95" s="129"/>
      <c r="L95" s="129"/>
      <c r="M95" s="159"/>
      <c r="N95" s="5"/>
      <c r="O95" s="5"/>
    </row>
    <row r="96" spans="1:16" customFormat="1" ht="15.75" thickBot="1" x14ac:dyDescent="0.3">
      <c r="A96" s="213"/>
      <c r="B96" s="214"/>
      <c r="C96" s="214"/>
      <c r="D96" s="215"/>
      <c r="E96" s="215"/>
      <c r="F96" s="215"/>
      <c r="G96" s="214"/>
      <c r="H96" s="118"/>
      <c r="I96" s="336"/>
      <c r="J96" s="129"/>
      <c r="K96" s="129"/>
      <c r="L96" s="129"/>
      <c r="M96" s="159"/>
      <c r="N96" s="5"/>
      <c r="O96" s="5"/>
    </row>
    <row r="97" spans="1:16" customFormat="1" ht="30.75" thickBot="1" x14ac:dyDescent="0.3">
      <c r="A97" s="216" t="s">
        <v>62</v>
      </c>
      <c r="B97" s="523"/>
      <c r="C97" s="524"/>
      <c r="D97" s="524"/>
      <c r="E97" s="524"/>
      <c r="F97" s="524"/>
      <c r="G97" s="525"/>
      <c r="H97" s="118"/>
      <c r="I97" s="337"/>
      <c r="J97" s="129"/>
      <c r="K97" s="129"/>
      <c r="L97" s="129"/>
      <c r="M97" s="159"/>
      <c r="N97" s="5"/>
      <c r="O97" s="5"/>
    </row>
    <row r="98" spans="1:16" customFormat="1" ht="15" x14ac:dyDescent="0.25">
      <c r="A98" s="217"/>
      <c r="B98" s="217"/>
      <c r="C98" s="217"/>
      <c r="D98" s="217"/>
      <c r="E98" s="217"/>
      <c r="F98" s="217"/>
      <c r="G98" s="217"/>
      <c r="H98" s="118"/>
      <c r="I98" s="177"/>
      <c r="J98" s="129"/>
      <c r="K98" s="129"/>
      <c r="L98" s="129"/>
      <c r="M98" s="159"/>
      <c r="N98" s="5"/>
      <c r="O98" s="5"/>
    </row>
    <row r="99" spans="1:16" customFormat="1" ht="19.5" thickBot="1" x14ac:dyDescent="0.3">
      <c r="A99" s="14" t="s">
        <v>47</v>
      </c>
      <c r="B99" s="10"/>
      <c r="C99" s="10"/>
      <c r="D99" s="10"/>
      <c r="E99" s="10"/>
      <c r="F99" s="10"/>
      <c r="G99" s="10"/>
      <c r="H99" s="118"/>
      <c r="I99" s="58"/>
      <c r="J99" s="129"/>
      <c r="K99" s="129"/>
      <c r="L99" s="129"/>
      <c r="M99" s="159"/>
      <c r="N99" s="5"/>
      <c r="O99" s="5"/>
    </row>
    <row r="100" spans="1:16" s="3" customFormat="1" ht="96.75" customHeight="1" thickBot="1" x14ac:dyDescent="0.3">
      <c r="A100" s="59" t="s">
        <v>17</v>
      </c>
      <c r="B100" s="218" t="str">
        <f>IF(B81="mois","Niveau de rémunération annuelle brute + charges patronales à temps complet* (en €)","Coût journalier (en €)")</f>
        <v>Coût journalier (en €)</v>
      </c>
      <c r="C100" s="218" t="str">
        <f>IF(B81="mois","Durée d'activité sur le projet (en mois)","Nombre de jour travaillé par an")</f>
        <v>Nombre de jour travaillé par an</v>
      </c>
      <c r="D100" s="218" t="str">
        <f>IF(B81="mois","Quotité d'activité dédiée au projet (de 0 à 1)","Nombre de jours affectés sur la durée total du projet")</f>
        <v>Nombre de jours affectés sur la durée total du projet</v>
      </c>
      <c r="E100" s="218" t="s">
        <v>25</v>
      </c>
      <c r="F100" s="219" t="s">
        <v>222</v>
      </c>
      <c r="G100" s="220" t="s">
        <v>223</v>
      </c>
      <c r="H100" s="118"/>
      <c r="I100" s="18"/>
      <c r="J100" s="330" t="str">
        <f>IF($B$81="jours","Niveau de rémunération annuelle brute + charges patronales à temps complet* (RESERVÉ OFB)","")</f>
        <v>Niveau de rémunération annuelle brute + charges patronales à temps complet* (RESERVÉ OFB)</v>
      </c>
      <c r="K100" s="129"/>
      <c r="L100" s="129"/>
      <c r="M100" s="159"/>
      <c r="N100" s="5"/>
      <c r="O100" s="5"/>
      <c r="P100"/>
    </row>
    <row r="101" spans="1:16" ht="15.75" thickBot="1" x14ac:dyDescent="0.3">
      <c r="A101" s="189" t="s">
        <v>46</v>
      </c>
      <c r="B101" s="18"/>
      <c r="C101" s="18"/>
      <c r="D101" s="18"/>
      <c r="E101" s="18"/>
      <c r="F101" s="18"/>
      <c r="G101" s="18"/>
      <c r="H101" s="118"/>
      <c r="I101" s="331"/>
      <c r="J101" s="129"/>
      <c r="K101" s="129"/>
      <c r="L101" s="129"/>
      <c r="M101" s="159"/>
      <c r="N101" s="5"/>
      <c r="O101" s="5"/>
      <c r="P101"/>
    </row>
    <row r="102" spans="1:16" ht="15" x14ac:dyDescent="0.25">
      <c r="A102" s="190"/>
      <c r="B102" s="191"/>
      <c r="C102" s="192"/>
      <c r="D102" s="193"/>
      <c r="E102" s="194">
        <f>IF(B$81="mois",((B102/12)*C102)*D102,B102*D102)</f>
        <v>0</v>
      </c>
      <c r="F102" s="195" t="str">
        <f>IF(B$81="mois",MIN((B102/12*C102*D102),(80000/12*C102*D102)),IF(B102="","0,00",MIN((B102*D102),(80000/C102*D102))))</f>
        <v>0,00</v>
      </c>
      <c r="G102" s="196" t="str">
        <f t="shared" ref="G102:G111" si="5">IF(B$81="mois",IF(B102&gt;80000,"oui",""),IF(B102*C102&gt;80000,"oui",""))</f>
        <v/>
      </c>
      <c r="H102" s="119"/>
      <c r="I102" s="331"/>
      <c r="J102" s="332">
        <f>IF($B$81="jours",B102*C102,"")</f>
        <v>0</v>
      </c>
      <c r="K102" s="129"/>
      <c r="L102" s="129"/>
      <c r="M102" s="159"/>
      <c r="N102" s="5"/>
      <c r="O102" s="5"/>
      <c r="P102" s="3"/>
    </row>
    <row r="103" spans="1:16" ht="15" x14ac:dyDescent="0.2">
      <c r="A103" s="197"/>
      <c r="B103" s="198"/>
      <c r="C103" s="199"/>
      <c r="D103" s="200"/>
      <c r="E103" s="201">
        <f t="shared" ref="E103:E111" si="6">IF(B$81="mois",((B103/12)*C103)*D103,B103*D103)</f>
        <v>0</v>
      </c>
      <c r="F103" s="202" t="str">
        <f t="shared" ref="F103:F111" si="7">IF(B$81="mois",MIN((B103/12*C103*D103),(80000/12*C103*D103)),IF(B103="","0,00",MIN((B103*D103),(80000/C103*D103))))</f>
        <v>0,00</v>
      </c>
      <c r="G103" s="203" t="str">
        <f t="shared" si="5"/>
        <v/>
      </c>
      <c r="I103" s="331"/>
      <c r="J103" s="332">
        <f t="shared" ref="J103:J111" si="8">IF($B$81="jours",B103*C103,"")</f>
        <v>0</v>
      </c>
      <c r="K103" s="129"/>
      <c r="L103" s="129"/>
      <c r="M103" s="159"/>
      <c r="N103" s="5"/>
      <c r="O103" s="5"/>
    </row>
    <row r="104" spans="1:16" customFormat="1" ht="15" x14ac:dyDescent="0.25">
      <c r="A104" s="197"/>
      <c r="B104" s="198"/>
      <c r="C104" s="198"/>
      <c r="D104" s="200"/>
      <c r="E104" s="201">
        <f t="shared" si="6"/>
        <v>0</v>
      </c>
      <c r="F104" s="202" t="str">
        <f t="shared" si="7"/>
        <v>0,00</v>
      </c>
      <c r="G104" s="203" t="str">
        <f t="shared" si="5"/>
        <v/>
      </c>
      <c r="H104" s="45"/>
      <c r="I104" s="331"/>
      <c r="J104" s="332">
        <f t="shared" si="8"/>
        <v>0</v>
      </c>
      <c r="K104" s="129"/>
      <c r="L104" s="129"/>
      <c r="M104" s="338"/>
      <c r="N104" s="4"/>
    </row>
    <row r="105" spans="1:16" customFormat="1" ht="15" customHeight="1" x14ac:dyDescent="0.25">
      <c r="A105" s="197"/>
      <c r="B105" s="198"/>
      <c r="C105" s="198"/>
      <c r="D105" s="200"/>
      <c r="E105" s="201">
        <f t="shared" si="6"/>
        <v>0</v>
      </c>
      <c r="F105" s="202" t="str">
        <f t="shared" si="7"/>
        <v>0,00</v>
      </c>
      <c r="G105" s="203" t="str">
        <f t="shared" si="5"/>
        <v/>
      </c>
      <c r="H105" s="5"/>
      <c r="I105" s="331"/>
      <c r="J105" s="332">
        <f t="shared" si="8"/>
        <v>0</v>
      </c>
      <c r="K105" s="129"/>
      <c r="L105" s="129"/>
      <c r="M105" s="159"/>
      <c r="N105" s="4"/>
    </row>
    <row r="106" spans="1:16" customFormat="1" ht="15" x14ac:dyDescent="0.25">
      <c r="A106" s="197"/>
      <c r="B106" s="198"/>
      <c r="C106" s="198"/>
      <c r="D106" s="200"/>
      <c r="E106" s="201">
        <f t="shared" si="6"/>
        <v>0</v>
      </c>
      <c r="F106" s="202" t="str">
        <f t="shared" si="7"/>
        <v>0,00</v>
      </c>
      <c r="G106" s="203" t="str">
        <f t="shared" si="5"/>
        <v/>
      </c>
      <c r="H106" s="2"/>
      <c r="I106" s="331"/>
      <c r="J106" s="332">
        <f t="shared" si="8"/>
        <v>0</v>
      </c>
      <c r="K106" s="129"/>
      <c r="L106" s="129"/>
      <c r="M106" s="333"/>
    </row>
    <row r="107" spans="1:16" customFormat="1" ht="15" x14ac:dyDescent="0.25">
      <c r="A107" s="197"/>
      <c r="B107" s="198"/>
      <c r="C107" s="198"/>
      <c r="D107" s="200"/>
      <c r="E107" s="201">
        <f t="shared" si="6"/>
        <v>0</v>
      </c>
      <c r="F107" s="202" t="str">
        <f t="shared" si="7"/>
        <v>0,00</v>
      </c>
      <c r="G107" s="203" t="str">
        <f t="shared" si="5"/>
        <v/>
      </c>
      <c r="H107" s="2"/>
      <c r="I107" s="331"/>
      <c r="J107" s="332">
        <f t="shared" si="8"/>
        <v>0</v>
      </c>
      <c r="K107" s="129"/>
      <c r="L107" s="129"/>
      <c r="M107" s="159"/>
    </row>
    <row r="108" spans="1:16" customFormat="1" ht="15" x14ac:dyDescent="0.25">
      <c r="A108" s="197"/>
      <c r="B108" s="198"/>
      <c r="C108" s="198"/>
      <c r="D108" s="200"/>
      <c r="E108" s="201">
        <f t="shared" si="6"/>
        <v>0</v>
      </c>
      <c r="F108" s="202" t="str">
        <f t="shared" si="7"/>
        <v>0,00</v>
      </c>
      <c r="G108" s="203" t="str">
        <f t="shared" si="5"/>
        <v/>
      </c>
      <c r="H108" s="2"/>
      <c r="I108" s="331"/>
      <c r="J108" s="332">
        <f t="shared" si="8"/>
        <v>0</v>
      </c>
      <c r="K108" s="129"/>
      <c r="L108" s="129"/>
      <c r="M108" s="333"/>
    </row>
    <row r="109" spans="1:16" customFormat="1" ht="15" x14ac:dyDescent="0.25">
      <c r="A109" s="197"/>
      <c r="B109" s="204"/>
      <c r="C109" s="204"/>
      <c r="D109" s="205"/>
      <c r="E109" s="201">
        <f t="shared" si="6"/>
        <v>0</v>
      </c>
      <c r="F109" s="202" t="str">
        <f t="shared" si="7"/>
        <v>0,00</v>
      </c>
      <c r="G109" s="203" t="str">
        <f t="shared" si="5"/>
        <v/>
      </c>
      <c r="H109" s="2"/>
      <c r="I109" s="331"/>
      <c r="J109" s="332">
        <f t="shared" si="8"/>
        <v>0</v>
      </c>
      <c r="K109" s="129"/>
      <c r="L109" s="129"/>
      <c r="M109" s="159"/>
    </row>
    <row r="110" spans="1:16" customFormat="1" ht="15" x14ac:dyDescent="0.25">
      <c r="A110" s="197"/>
      <c r="B110" s="198"/>
      <c r="C110" s="198"/>
      <c r="D110" s="200"/>
      <c r="E110" s="201">
        <f t="shared" si="6"/>
        <v>0</v>
      </c>
      <c r="F110" s="202" t="str">
        <f t="shared" si="7"/>
        <v>0,00</v>
      </c>
      <c r="G110" s="203" t="str">
        <f t="shared" si="5"/>
        <v/>
      </c>
      <c r="H110" s="2"/>
      <c r="I110" s="331"/>
      <c r="J110" s="332">
        <f t="shared" si="8"/>
        <v>0</v>
      </c>
      <c r="K110" s="129"/>
      <c r="L110" s="129"/>
      <c r="M110" s="159"/>
    </row>
    <row r="111" spans="1:16" customFormat="1" ht="15" x14ac:dyDescent="0.25">
      <c r="A111" s="197"/>
      <c r="B111" s="198"/>
      <c r="C111" s="198"/>
      <c r="D111" s="200"/>
      <c r="E111" s="201">
        <f t="shared" si="6"/>
        <v>0</v>
      </c>
      <c r="F111" s="202" t="str">
        <f t="shared" si="7"/>
        <v>0,00</v>
      </c>
      <c r="G111" s="203" t="str">
        <f t="shared" si="5"/>
        <v/>
      </c>
      <c r="H111" s="2"/>
      <c r="I111" s="334"/>
      <c r="J111" s="332">
        <f t="shared" si="8"/>
        <v>0</v>
      </c>
      <c r="K111" s="129"/>
      <c r="L111" s="129"/>
      <c r="M111" s="159"/>
    </row>
    <row r="112" spans="1:16" customFormat="1" ht="15.75" thickBot="1" x14ac:dyDescent="0.3">
      <c r="A112" s="221" t="s">
        <v>13</v>
      </c>
      <c r="B112" s="207"/>
      <c r="C112" s="208" t="str">
        <f>IF(B$81="jours","",SUM(C102:C111))</f>
        <v/>
      </c>
      <c r="D112" s="209">
        <f>IF(B$81="mois","",SUM(D102:D111))</f>
        <v>0</v>
      </c>
      <c r="E112" s="210">
        <f>SUM(E102:E111)</f>
        <v>0</v>
      </c>
      <c r="F112" s="211">
        <f>SUM(F102:F111)</f>
        <v>0</v>
      </c>
      <c r="G112" s="212"/>
      <c r="H112" s="2"/>
      <c r="I112" s="339"/>
      <c r="J112" s="129"/>
      <c r="K112" s="129"/>
      <c r="L112" s="129"/>
      <c r="M112" s="159"/>
    </row>
    <row r="113" spans="1:13" ht="15.75" thickBot="1" x14ac:dyDescent="0.3">
      <c r="A113" s="129"/>
      <c r="B113" s="129"/>
      <c r="C113" s="129"/>
      <c r="D113" s="129"/>
      <c r="E113" s="129"/>
      <c r="F113" s="129"/>
      <c r="G113" s="129"/>
      <c r="H113" s="2"/>
      <c r="I113" s="336"/>
      <c r="J113" s="129"/>
      <c r="K113" s="129"/>
      <c r="L113" s="129"/>
      <c r="M113" s="159"/>
    </row>
    <row r="114" spans="1:13" customFormat="1" ht="30.75" thickBot="1" x14ac:dyDescent="0.3">
      <c r="A114" s="216" t="s">
        <v>63</v>
      </c>
      <c r="B114" s="523"/>
      <c r="C114" s="524"/>
      <c r="D114" s="524"/>
      <c r="E114" s="524"/>
      <c r="F114" s="524"/>
      <c r="G114" s="525"/>
      <c r="H114" s="2"/>
      <c r="I114" s="339"/>
      <c r="J114" s="129"/>
      <c r="K114" s="129"/>
      <c r="L114" s="129"/>
      <c r="M114" s="159"/>
    </row>
    <row r="115" spans="1:13" ht="15" x14ac:dyDescent="0.2">
      <c r="A115" s="217"/>
      <c r="B115" s="217"/>
      <c r="C115" s="217"/>
      <c r="D115" s="217"/>
      <c r="E115" s="217"/>
      <c r="F115" s="217"/>
      <c r="G115" s="129"/>
      <c r="I115" s="177"/>
      <c r="J115" s="129"/>
      <c r="K115" s="129"/>
      <c r="L115" s="129"/>
      <c r="M115" s="159"/>
    </row>
    <row r="116" spans="1:13" ht="18.75" x14ac:dyDescent="0.25">
      <c r="A116" s="14" t="s">
        <v>224</v>
      </c>
      <c r="B116" s="10"/>
      <c r="C116" s="10"/>
      <c r="D116" s="10"/>
      <c r="E116" s="10"/>
      <c r="F116" s="10"/>
      <c r="G116" s="10"/>
      <c r="H116" s="45"/>
      <c r="I116" s="177"/>
      <c r="J116" s="129"/>
      <c r="K116" s="129"/>
      <c r="L116" s="129"/>
      <c r="M116" s="159"/>
    </row>
    <row r="117" spans="1:13" customFormat="1" ht="19.5" thickBot="1" x14ac:dyDescent="0.3">
      <c r="A117" s="14"/>
      <c r="B117" s="10"/>
      <c r="C117" s="10"/>
      <c r="D117" s="10"/>
      <c r="E117" s="10"/>
      <c r="F117" s="10"/>
      <c r="G117" s="10"/>
      <c r="H117" s="5"/>
      <c r="I117" s="177"/>
      <c r="J117" s="129"/>
      <c r="K117" s="129"/>
      <c r="L117" s="129"/>
      <c r="M117" s="159"/>
    </row>
    <row r="118" spans="1:13" ht="90" x14ac:dyDescent="0.2">
      <c r="A118" s="15" t="s">
        <v>18</v>
      </c>
      <c r="B118" s="16" t="s">
        <v>225</v>
      </c>
      <c r="C118" s="16" t="s">
        <v>226</v>
      </c>
      <c r="D118" s="16" t="s">
        <v>53</v>
      </c>
      <c r="E118" s="16" t="s">
        <v>227</v>
      </c>
      <c r="F118" s="10"/>
      <c r="G118" s="10"/>
      <c r="I118" s="177"/>
      <c r="J118" s="338"/>
      <c r="K118" s="338"/>
      <c r="L118" s="159"/>
      <c r="M118" s="159"/>
    </row>
    <row r="119" spans="1:13" ht="15" x14ac:dyDescent="0.2">
      <c r="A119" s="222"/>
      <c r="B119" s="223"/>
      <c r="C119" s="223"/>
      <c r="D119" s="223"/>
      <c r="E119" s="224" t="str">
        <f t="shared" ref="E119:E123" si="9">IF(B119&lt;&gt;"",MIN(B119/(C119*12)*D119,B119),"")</f>
        <v/>
      </c>
      <c r="F119" s="10"/>
      <c r="G119" s="10"/>
      <c r="I119" s="177"/>
      <c r="J119" s="159"/>
      <c r="K119" s="159"/>
      <c r="L119" s="159"/>
      <c r="M119" s="159"/>
    </row>
    <row r="120" spans="1:13" ht="15" x14ac:dyDescent="0.2">
      <c r="A120" s="222"/>
      <c r="B120" s="223"/>
      <c r="C120" s="223"/>
      <c r="D120" s="223"/>
      <c r="E120" s="224" t="str">
        <f t="shared" si="9"/>
        <v/>
      </c>
      <c r="F120" s="10"/>
      <c r="G120" s="10"/>
      <c r="I120" s="339"/>
      <c r="J120" s="159"/>
      <c r="K120" s="159"/>
      <c r="L120" s="159"/>
      <c r="M120" s="159"/>
    </row>
    <row r="121" spans="1:13" ht="15" x14ac:dyDescent="0.2">
      <c r="A121" s="222"/>
      <c r="B121" s="223"/>
      <c r="C121" s="223"/>
      <c r="D121" s="223"/>
      <c r="E121" s="224" t="str">
        <f t="shared" si="9"/>
        <v/>
      </c>
      <c r="F121" s="10"/>
      <c r="G121" s="10"/>
      <c r="I121" s="339"/>
      <c r="J121" s="159"/>
      <c r="K121" s="159"/>
      <c r="L121" s="338"/>
      <c r="M121" s="10"/>
    </row>
    <row r="122" spans="1:13" ht="15" x14ac:dyDescent="0.2">
      <c r="A122" s="222"/>
      <c r="B122" s="223"/>
      <c r="C122" s="223"/>
      <c r="D122" s="223"/>
      <c r="E122" s="224" t="str">
        <f t="shared" si="9"/>
        <v/>
      </c>
      <c r="F122" s="10"/>
      <c r="G122" s="10"/>
      <c r="I122" s="339"/>
      <c r="J122" s="159"/>
      <c r="K122" s="159"/>
      <c r="L122" s="159"/>
      <c r="M122" s="10"/>
    </row>
    <row r="123" spans="1:13" ht="15" x14ac:dyDescent="0.2">
      <c r="A123" s="222"/>
      <c r="B123" s="223"/>
      <c r="C123" s="223"/>
      <c r="D123" s="223"/>
      <c r="E123" s="224" t="str">
        <f t="shared" si="9"/>
        <v/>
      </c>
      <c r="F123" s="10"/>
      <c r="G123" s="10"/>
      <c r="I123" s="129"/>
      <c r="J123" s="159"/>
      <c r="K123" s="159"/>
      <c r="L123" s="159"/>
      <c r="M123" s="10"/>
    </row>
    <row r="124" spans="1:13" ht="15.75" thickBot="1" x14ac:dyDescent="0.25">
      <c r="A124" s="225" t="s">
        <v>13</v>
      </c>
      <c r="B124" s="226">
        <f t="shared" ref="B124:D124" si="10">SUM(B119:B123)</f>
        <v>0</v>
      </c>
      <c r="C124" s="226">
        <f t="shared" si="10"/>
        <v>0</v>
      </c>
      <c r="D124" s="226">
        <f t="shared" si="10"/>
        <v>0</v>
      </c>
      <c r="E124" s="227">
        <f>SUM(E119:E123)</f>
        <v>0</v>
      </c>
      <c r="F124" s="10"/>
      <c r="G124" s="10"/>
      <c r="I124" s="129"/>
      <c r="J124" s="159"/>
      <c r="K124" s="159"/>
      <c r="L124" s="159"/>
      <c r="M124" s="10"/>
    </row>
    <row r="125" spans="1:13" ht="15.75" thickBot="1" x14ac:dyDescent="0.25">
      <c r="A125" s="129"/>
      <c r="B125" s="129"/>
      <c r="C125" s="129"/>
      <c r="D125" s="129"/>
      <c r="E125" s="129"/>
      <c r="F125" s="129"/>
      <c r="G125" s="129"/>
      <c r="I125" s="129"/>
      <c r="J125" s="159"/>
      <c r="K125" s="159"/>
      <c r="L125" s="159"/>
      <c r="M125" s="10"/>
    </row>
    <row r="126" spans="1:13" ht="30.75" thickBot="1" x14ac:dyDescent="0.25">
      <c r="A126" s="216" t="s">
        <v>69</v>
      </c>
      <c r="B126" s="523"/>
      <c r="C126" s="524"/>
      <c r="D126" s="524"/>
      <c r="E126" s="524"/>
      <c r="F126" s="524"/>
      <c r="G126" s="525"/>
      <c r="I126" s="129"/>
      <c r="J126" s="159"/>
      <c r="K126" s="159"/>
      <c r="L126" s="159"/>
      <c r="M126" s="10"/>
    </row>
    <row r="127" spans="1:13" ht="15" x14ac:dyDescent="0.2">
      <c r="A127" s="129"/>
      <c r="B127" s="129"/>
      <c r="C127" s="129"/>
      <c r="D127" s="129"/>
      <c r="E127" s="129"/>
      <c r="F127" s="129"/>
      <c r="G127" s="129"/>
      <c r="I127" s="129"/>
      <c r="J127" s="159"/>
      <c r="K127" s="159"/>
      <c r="L127" s="159"/>
      <c r="M127" s="10"/>
    </row>
  </sheetData>
  <mergeCells count="65">
    <mergeCell ref="J72:M72"/>
    <mergeCell ref="J78:L78"/>
    <mergeCell ref="J46:M46"/>
    <mergeCell ref="J50:M50"/>
    <mergeCell ref="J52:L52"/>
    <mergeCell ref="J53:L53"/>
    <mergeCell ref="L57:M57"/>
    <mergeCell ref="A2:E5"/>
    <mergeCell ref="B97:G97"/>
    <mergeCell ref="B114:G114"/>
    <mergeCell ref="B126:G126"/>
    <mergeCell ref="L18:M18"/>
    <mergeCell ref="L19:M19"/>
    <mergeCell ref="L20:M20"/>
    <mergeCell ref="L21:M21"/>
    <mergeCell ref="L22:M22"/>
    <mergeCell ref="L23:M23"/>
    <mergeCell ref="L24:M24"/>
    <mergeCell ref="L25:M25"/>
    <mergeCell ref="L26:M26"/>
    <mergeCell ref="L27:M27"/>
    <mergeCell ref="L28:M28"/>
    <mergeCell ref="L29:M29"/>
    <mergeCell ref="A8:A9"/>
    <mergeCell ref="C16:G16"/>
    <mergeCell ref="C18:G18"/>
    <mergeCell ref="C19:G19"/>
    <mergeCell ref="C20:G20"/>
    <mergeCell ref="C21:G21"/>
    <mergeCell ref="C22:G22"/>
    <mergeCell ref="C23:G23"/>
    <mergeCell ref="C24:G24"/>
    <mergeCell ref="C25:G25"/>
    <mergeCell ref="C27:G27"/>
    <mergeCell ref="C28:G28"/>
    <mergeCell ref="K34:M34"/>
    <mergeCell ref="C36:G36"/>
    <mergeCell ref="L32:M32"/>
    <mergeCell ref="C60:G60"/>
    <mergeCell ref="C40:G40"/>
    <mergeCell ref="C41:G41"/>
    <mergeCell ref="C42:G42"/>
    <mergeCell ref="K41:M41"/>
    <mergeCell ref="K42:M42"/>
    <mergeCell ref="C55:G55"/>
    <mergeCell ref="C56:G56"/>
    <mergeCell ref="C57:G57"/>
    <mergeCell ref="C58:G58"/>
    <mergeCell ref="C59:G59"/>
    <mergeCell ref="C67:G67"/>
    <mergeCell ref="C26:G26"/>
    <mergeCell ref="C65:G65"/>
    <mergeCell ref="C66:G66"/>
    <mergeCell ref="C54:G54"/>
    <mergeCell ref="C48:G48"/>
    <mergeCell ref="C29:G29"/>
    <mergeCell ref="C49:G49"/>
    <mergeCell ref="C50:G50"/>
    <mergeCell ref="C51:G51"/>
    <mergeCell ref="C52:G52"/>
    <mergeCell ref="C53:G53"/>
    <mergeCell ref="C61:G61"/>
    <mergeCell ref="C62:G62"/>
    <mergeCell ref="C63:G63"/>
    <mergeCell ref="C64:G64"/>
  </mergeCells>
  <conditionalFormatting sqref="M67">
    <cfRule type="cellIs" dxfId="23" priority="6" operator="equal">
      <formula>"oui"</formula>
    </cfRule>
  </conditionalFormatting>
  <conditionalFormatting sqref="M68">
    <cfRule type="cellIs" dxfId="22" priority="5" operator="equal">
      <formula>"oui"</formula>
    </cfRule>
  </conditionalFormatting>
  <conditionalFormatting sqref="M69">
    <cfRule type="cellIs" dxfId="21" priority="4" operator="greaterThan">
      <formula>0.05</formula>
    </cfRule>
  </conditionalFormatting>
  <conditionalFormatting sqref="M60">
    <cfRule type="cellIs" dxfId="20" priority="3" operator="greaterThan">
      <formula>0.8</formula>
    </cfRule>
  </conditionalFormatting>
  <conditionalFormatting sqref="M49">
    <cfRule type="cellIs" dxfId="19" priority="1" operator="greaterThan">
      <formula>$M$60</formula>
    </cfRule>
    <cfRule type="cellIs" dxfId="18" priority="2" operator="greaterThan">
      <formula>"M60"</formula>
    </cfRule>
  </conditionalFormatting>
  <dataValidations count="2">
    <dataValidation type="list" allowBlank="1" showInputMessage="1" showErrorMessage="1" sqref="M67:M68 M74 M78" xr:uid="{D1083F06-CC28-4616-A5F9-14E04C76A7CC}">
      <formula1>"oui,non"</formula1>
    </dataValidation>
    <dataValidation type="list" allowBlank="1" showInputMessage="1" showErrorMessage="1" sqref="B81" xr:uid="{9F5CA0B8-95F4-4D60-A288-ABCAE6C3B01E}">
      <formula1>"mois, jours"</formula1>
    </dataValidation>
  </dataValidations>
  <pageMargins left="0.70866141732283472" right="0.70866141732283472" top="0.74803149606299213" bottom="0.74803149606299213" header="0.31496062992125984" footer="0.31496062992125984"/>
  <pageSetup paperSize="9" scale="65" fitToHeight="0" orientation="portrait" r:id="rId1"/>
  <headerFooter>
    <oddFooter>&amp;R&amp;P/&amp;N</oddFooter>
  </headerFooter>
  <rowBreaks count="2" manualBreakCount="2">
    <brk id="45" max="6" man="1"/>
    <brk id="79"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A12B3-EE26-42BE-A10D-D44682E9AD93}">
  <sheetPr>
    <tabColor theme="4"/>
  </sheetPr>
  <dimension ref="A1:P127"/>
  <sheetViews>
    <sheetView zoomScale="85" zoomScaleNormal="85" zoomScaleSheetLayoutView="70" workbookViewId="0"/>
  </sheetViews>
  <sheetFormatPr baseColWidth="10" defaultRowHeight="12.75" x14ac:dyDescent="0.2"/>
  <cols>
    <col min="1" max="1" width="55.7109375" style="4" customWidth="1"/>
    <col min="2" max="7" width="13" style="4" customWidth="1"/>
    <col min="8" max="8" width="2.42578125" style="5" customWidth="1"/>
    <col min="9" max="9" width="2.42578125" style="4" customWidth="1"/>
    <col min="10" max="11" width="18.28515625" style="5" customWidth="1"/>
    <col min="12" max="12" width="21.140625" style="5" customWidth="1"/>
    <col min="13" max="13" width="21.140625" style="4" customWidth="1"/>
    <col min="14" max="14" width="1.5703125" style="4" customWidth="1"/>
    <col min="15" max="20" width="13.85546875" style="4" customWidth="1"/>
    <col min="21" max="16384" width="11.42578125" style="4"/>
  </cols>
  <sheetData>
    <row r="1" spans="1:14" ht="26.25" x14ac:dyDescent="0.4">
      <c r="A1" s="450" t="str">
        <f>'0 - Lisez-moi'!A2</f>
        <v>V2.1</v>
      </c>
      <c r="B1" s="60" t="s">
        <v>128</v>
      </c>
      <c r="I1" s="129"/>
      <c r="J1" s="159"/>
      <c r="K1" s="159"/>
      <c r="L1" s="159"/>
      <c r="M1" s="129"/>
    </row>
    <row r="2" spans="1:14" ht="18.75" customHeight="1" thickBot="1" x14ac:dyDescent="0.25">
      <c r="A2" s="522">
        <f>'0 - Lisez-moi'!B5</f>
        <v>0</v>
      </c>
      <c r="B2" s="522"/>
      <c r="C2" s="522"/>
      <c r="D2" s="522"/>
      <c r="E2" s="522"/>
      <c r="I2" s="228"/>
      <c r="J2" s="350" t="s">
        <v>61</v>
      </c>
      <c r="K2" s="351"/>
      <c r="L2" s="351"/>
      <c r="M2" s="352"/>
      <c r="N2" s="353"/>
    </row>
    <row r="3" spans="1:14" ht="26.25" customHeight="1" thickTop="1" x14ac:dyDescent="0.2">
      <c r="A3" s="522"/>
      <c r="B3" s="522"/>
      <c r="C3" s="522"/>
      <c r="D3" s="522"/>
      <c r="E3" s="522"/>
      <c r="I3" s="229"/>
      <c r="J3" s="159"/>
      <c r="K3" s="159"/>
      <c r="L3" s="159"/>
      <c r="M3" s="233"/>
      <c r="N3" s="354"/>
    </row>
    <row r="4" spans="1:14" ht="26.25" customHeight="1" x14ac:dyDescent="0.2">
      <c r="A4" s="522"/>
      <c r="B4" s="522"/>
      <c r="C4" s="522"/>
      <c r="D4" s="522"/>
      <c r="E4" s="522"/>
      <c r="I4" s="229"/>
      <c r="J4" s="230" t="s">
        <v>228</v>
      </c>
      <c r="K4" s="231" t="s">
        <v>229</v>
      </c>
      <c r="L4" s="232" t="s">
        <v>230</v>
      </c>
      <c r="M4" s="233"/>
      <c r="N4" s="354"/>
    </row>
    <row r="5" spans="1:14" ht="18.75" customHeight="1" x14ac:dyDescent="0.2">
      <c r="A5" s="522"/>
      <c r="B5" s="522"/>
      <c r="C5" s="522"/>
      <c r="D5" s="522"/>
      <c r="E5" s="522"/>
      <c r="F5" s="63"/>
      <c r="G5" s="63"/>
      <c r="H5" s="124"/>
      <c r="I5" s="229"/>
      <c r="J5" s="159"/>
      <c r="K5" s="159"/>
      <c r="L5" s="159"/>
      <c r="M5" s="233"/>
      <c r="N5" s="354"/>
    </row>
    <row r="6" spans="1:14" ht="18.75" customHeight="1" x14ac:dyDescent="0.2">
      <c r="A6" s="340" t="s">
        <v>85</v>
      </c>
      <c r="C6" s="12"/>
      <c r="D6" s="12"/>
      <c r="E6" s="12"/>
      <c r="F6" s="12"/>
      <c r="G6" s="12"/>
      <c r="H6" s="115"/>
      <c r="I6" s="229"/>
      <c r="J6" s="234"/>
      <c r="K6" s="176"/>
      <c r="L6" s="176"/>
      <c r="M6" s="176"/>
      <c r="N6" s="354"/>
    </row>
    <row r="7" spans="1:14" ht="18.75" customHeight="1" x14ac:dyDescent="0.2">
      <c r="A7" s="341" t="s">
        <v>84</v>
      </c>
      <c r="B7" s="13"/>
      <c r="C7" s="12"/>
      <c r="D7" s="12"/>
      <c r="E7" s="12"/>
      <c r="F7" s="12"/>
      <c r="G7" s="12"/>
      <c r="H7" s="115"/>
      <c r="I7" s="229"/>
      <c r="J7" s="246"/>
      <c r="K7" s="176"/>
      <c r="L7" s="176"/>
      <c r="M7" s="176"/>
      <c r="N7" s="354"/>
    </row>
    <row r="8" spans="1:14" ht="18.75" customHeight="1" x14ac:dyDescent="0.2">
      <c r="A8" s="528" t="s">
        <v>35</v>
      </c>
      <c r="B8" s="346">
        <f>'0 - Lisez-moi'!B10</f>
        <v>0</v>
      </c>
      <c r="C8" s="347"/>
      <c r="D8" s="347"/>
      <c r="E8" s="347"/>
      <c r="F8" s="347"/>
      <c r="G8" s="347"/>
      <c r="H8" s="122"/>
      <c r="I8" s="229"/>
      <c r="J8" s="233"/>
      <c r="K8" s="233"/>
      <c r="L8" s="233"/>
      <c r="M8" s="233"/>
      <c r="N8" s="354"/>
    </row>
    <row r="9" spans="1:14" ht="18.75" customHeight="1" x14ac:dyDescent="0.2">
      <c r="A9" s="528"/>
      <c r="B9" s="348" t="str">
        <f>'0 - Lisez-moi'!C10</f>
        <v>Statut juridique [menu déroulant]</v>
      </c>
      <c r="C9" s="349"/>
      <c r="D9" s="349"/>
      <c r="E9" s="349"/>
      <c r="F9" s="349"/>
      <c r="G9" s="349"/>
      <c r="H9" s="123"/>
      <c r="I9" s="229"/>
      <c r="J9" s="159"/>
      <c r="K9" s="159"/>
      <c r="L9" s="159"/>
      <c r="M9" s="233"/>
      <c r="N9" s="354"/>
    </row>
    <row r="10" spans="1:14" x14ac:dyDescent="0.2">
      <c r="I10" s="229"/>
      <c r="J10" s="159"/>
      <c r="K10" s="159"/>
      <c r="L10" s="159"/>
      <c r="M10" s="233"/>
      <c r="N10" s="354"/>
    </row>
    <row r="11" spans="1:14" ht="60" x14ac:dyDescent="0.2">
      <c r="A11" s="57"/>
      <c r="B11" s="126" t="s">
        <v>126</v>
      </c>
      <c r="C11" s="126" t="s">
        <v>127</v>
      </c>
      <c r="D11" s="126" t="s">
        <v>189</v>
      </c>
      <c r="E11" s="126" t="s">
        <v>190</v>
      </c>
      <c r="F11" s="126" t="s">
        <v>191</v>
      </c>
      <c r="G11" s="126" t="s">
        <v>192</v>
      </c>
      <c r="I11" s="229"/>
      <c r="J11" s="235"/>
      <c r="K11" s="233"/>
      <c r="L11" s="233"/>
      <c r="M11" s="233"/>
      <c r="N11" s="354"/>
    </row>
    <row r="12" spans="1:14" ht="15.75" thickBot="1" x14ac:dyDescent="0.25">
      <c r="A12" s="61" t="s">
        <v>130</v>
      </c>
      <c r="B12" s="127">
        <f>B34</f>
        <v>0</v>
      </c>
      <c r="C12" s="127">
        <f>J34</f>
        <v>0</v>
      </c>
      <c r="D12" s="127">
        <f>B53</f>
        <v>0</v>
      </c>
      <c r="E12" s="128" t="e">
        <f>J37</f>
        <v>#DIV/0!</v>
      </c>
      <c r="F12" s="127">
        <f>M48</f>
        <v>0</v>
      </c>
      <c r="G12" s="128" t="e">
        <f>M49</f>
        <v>#DIV/0!</v>
      </c>
      <c r="I12" s="158"/>
      <c r="J12" s="159"/>
      <c r="K12" s="159"/>
      <c r="L12" s="159"/>
      <c r="M12" s="233"/>
      <c r="N12" s="354"/>
    </row>
    <row r="13" spans="1:14" ht="21.75" customHeight="1" thickBot="1" x14ac:dyDescent="0.25">
      <c r="A13" s="62"/>
      <c r="I13" s="236"/>
      <c r="J13" s="235"/>
      <c r="K13" s="233"/>
      <c r="L13" s="233"/>
      <c r="M13" s="233"/>
      <c r="N13" s="354"/>
    </row>
    <row r="14" spans="1:14" ht="19.5" thickTop="1" x14ac:dyDescent="0.2">
      <c r="A14" s="14" t="s">
        <v>11</v>
      </c>
      <c r="B14" s="129"/>
      <c r="C14" s="129"/>
      <c r="D14" s="129"/>
      <c r="E14" s="129"/>
      <c r="F14" s="129"/>
      <c r="G14" s="129"/>
      <c r="I14" s="237"/>
      <c r="J14" s="238" t="s">
        <v>231</v>
      </c>
      <c r="K14" s="239"/>
      <c r="L14" s="239"/>
      <c r="M14" s="240"/>
      <c r="N14" s="354"/>
    </row>
    <row r="15" spans="1:14" ht="13.5" thickBot="1" x14ac:dyDescent="0.25">
      <c r="A15" s="129"/>
      <c r="B15" s="129"/>
      <c r="C15" s="129"/>
      <c r="D15" s="129"/>
      <c r="E15" s="129"/>
      <c r="F15" s="129"/>
      <c r="G15" s="129"/>
      <c r="I15" s="241"/>
      <c r="J15" s="242"/>
      <c r="K15" s="233"/>
      <c r="L15" s="233"/>
      <c r="M15" s="243"/>
      <c r="N15" s="354"/>
    </row>
    <row r="16" spans="1:14" ht="15" x14ac:dyDescent="0.2">
      <c r="A16" s="32" t="s">
        <v>81</v>
      </c>
      <c r="B16" s="33" t="s">
        <v>102</v>
      </c>
      <c r="C16" s="519" t="s">
        <v>42</v>
      </c>
      <c r="D16" s="520"/>
      <c r="E16" s="520"/>
      <c r="F16" s="520"/>
      <c r="G16" s="521"/>
      <c r="H16" s="18"/>
      <c r="I16" s="241"/>
      <c r="J16" s="244" t="s">
        <v>232</v>
      </c>
      <c r="K16" s="233"/>
      <c r="L16" s="233"/>
      <c r="M16" s="243"/>
      <c r="N16" s="354"/>
    </row>
    <row r="17" spans="1:16" ht="15" x14ac:dyDescent="0.2">
      <c r="A17" s="36" t="s">
        <v>82</v>
      </c>
      <c r="B17" s="37"/>
      <c r="C17" s="46"/>
      <c r="D17" s="46"/>
      <c r="E17" s="46"/>
      <c r="F17" s="46"/>
      <c r="G17" s="130"/>
      <c r="H17" s="116"/>
      <c r="I17" s="241"/>
      <c r="J17" s="245" t="s">
        <v>233</v>
      </c>
      <c r="K17" s="246" t="s">
        <v>234</v>
      </c>
      <c r="L17" s="145"/>
      <c r="M17" s="247"/>
      <c r="N17" s="354"/>
    </row>
    <row r="18" spans="1:16" ht="34.5" customHeight="1" x14ac:dyDescent="0.2">
      <c r="A18" s="131" t="s">
        <v>193</v>
      </c>
      <c r="B18" s="132"/>
      <c r="C18" s="504" t="s">
        <v>285</v>
      </c>
      <c r="D18" s="504"/>
      <c r="E18" s="504"/>
      <c r="F18" s="504"/>
      <c r="G18" s="505"/>
      <c r="H18" s="39"/>
      <c r="I18" s="237"/>
      <c r="J18" s="248">
        <f>B18</f>
        <v>0</v>
      </c>
      <c r="K18" s="249" t="e">
        <f>J18/$B$29</f>
        <v>#DIV/0!</v>
      </c>
      <c r="L18" s="512" t="s">
        <v>91</v>
      </c>
      <c r="M18" s="513"/>
      <c r="N18" s="354"/>
    </row>
    <row r="19" spans="1:16" ht="19.5" customHeight="1" x14ac:dyDescent="0.2">
      <c r="A19" s="131" t="s">
        <v>36</v>
      </c>
      <c r="B19" s="132"/>
      <c r="C19" s="504"/>
      <c r="D19" s="504"/>
      <c r="E19" s="504"/>
      <c r="F19" s="504"/>
      <c r="G19" s="505"/>
      <c r="H19" s="39"/>
      <c r="I19" s="241"/>
      <c r="J19" s="250">
        <f>IF(B19="",0,MIN(B19,(B29+J42)*$M69))</f>
        <v>0</v>
      </c>
      <c r="K19" s="249" t="e">
        <f>J19/(B29+J42)</f>
        <v>#DIV/0!</v>
      </c>
      <c r="L19" s="512" t="s">
        <v>91</v>
      </c>
      <c r="M19" s="513"/>
      <c r="N19" s="354"/>
    </row>
    <row r="20" spans="1:16" ht="19.5" customHeight="1" x14ac:dyDescent="0.2">
      <c r="A20" s="131" t="s">
        <v>66</v>
      </c>
      <c r="B20" s="132"/>
      <c r="C20" s="504"/>
      <c r="D20" s="504"/>
      <c r="E20" s="504"/>
      <c r="F20" s="504"/>
      <c r="G20" s="505"/>
      <c r="H20" s="39"/>
      <c r="I20" s="241"/>
      <c r="J20" s="248">
        <f>B20</f>
        <v>0</v>
      </c>
      <c r="K20" s="249" t="e">
        <f>J20/B29</f>
        <v>#DIV/0!</v>
      </c>
      <c r="L20" s="512" t="s">
        <v>91</v>
      </c>
      <c r="M20" s="513"/>
      <c r="N20" s="354"/>
    </row>
    <row r="21" spans="1:16" ht="19.5" customHeight="1" x14ac:dyDescent="0.2">
      <c r="A21" s="131" t="s">
        <v>194</v>
      </c>
      <c r="B21" s="132"/>
      <c r="C21" s="504"/>
      <c r="D21" s="504"/>
      <c r="E21" s="504"/>
      <c r="F21" s="504"/>
      <c r="G21" s="505"/>
      <c r="H21" s="39"/>
      <c r="I21" s="241"/>
      <c r="J21" s="248">
        <f>B21</f>
        <v>0</v>
      </c>
      <c r="K21" s="249" t="e">
        <f>J21/$B$29</f>
        <v>#DIV/0!</v>
      </c>
      <c r="L21" s="512" t="s">
        <v>91</v>
      </c>
      <c r="M21" s="513"/>
      <c r="N21" s="354"/>
    </row>
    <row r="22" spans="1:16" ht="19.5" customHeight="1" x14ac:dyDescent="0.2">
      <c r="A22" s="131" t="s">
        <v>195</v>
      </c>
      <c r="B22" s="133">
        <f>B23+B24+B25</f>
        <v>0</v>
      </c>
      <c r="C22" s="514"/>
      <c r="D22" s="514"/>
      <c r="E22" s="514"/>
      <c r="F22" s="514"/>
      <c r="G22" s="527"/>
      <c r="H22" s="39"/>
      <c r="I22" s="241"/>
      <c r="J22" s="250">
        <f>J23+J24+J25</f>
        <v>0</v>
      </c>
      <c r="K22" s="249" t="e">
        <f>J22/$B$29</f>
        <v>#DIV/0!</v>
      </c>
      <c r="L22" s="512" t="s">
        <v>91</v>
      </c>
      <c r="M22" s="513"/>
      <c r="N22" s="354"/>
    </row>
    <row r="23" spans="1:16" ht="45" customHeight="1" x14ac:dyDescent="0.2">
      <c r="A23" s="134" t="s">
        <v>196</v>
      </c>
      <c r="B23" s="135">
        <f>E95</f>
        <v>0</v>
      </c>
      <c r="C23" s="506" t="s">
        <v>37</v>
      </c>
      <c r="D23" s="506"/>
      <c r="E23" s="506"/>
      <c r="F23" s="506"/>
      <c r="G23" s="507"/>
      <c r="H23" s="40"/>
      <c r="I23" s="49"/>
      <c r="J23" s="251">
        <f>F95</f>
        <v>0</v>
      </c>
      <c r="K23" s="249" t="e">
        <f t="shared" ref="K23:K27" si="0">J23/$B$29</f>
        <v>#DIV/0!</v>
      </c>
      <c r="L23" s="512" t="s">
        <v>91</v>
      </c>
      <c r="M23" s="513"/>
      <c r="N23" s="354"/>
    </row>
    <row r="24" spans="1:16" ht="60" customHeight="1" x14ac:dyDescent="0.2">
      <c r="A24" s="134" t="s">
        <v>197</v>
      </c>
      <c r="B24" s="135">
        <f>E112</f>
        <v>0</v>
      </c>
      <c r="C24" s="506" t="s">
        <v>37</v>
      </c>
      <c r="D24" s="506"/>
      <c r="E24" s="506"/>
      <c r="F24" s="506"/>
      <c r="G24" s="507"/>
      <c r="H24" s="40"/>
      <c r="I24" s="241"/>
      <c r="J24" s="251">
        <f>F112</f>
        <v>0</v>
      </c>
      <c r="K24" s="249" t="e">
        <f t="shared" si="0"/>
        <v>#DIV/0!</v>
      </c>
      <c r="L24" s="512" t="s">
        <v>91</v>
      </c>
      <c r="M24" s="513"/>
      <c r="N24" s="354"/>
    </row>
    <row r="25" spans="1:16" ht="19.5" customHeight="1" x14ac:dyDescent="0.2">
      <c r="A25" s="134" t="s">
        <v>198</v>
      </c>
      <c r="B25" s="136"/>
      <c r="C25" s="504"/>
      <c r="D25" s="504"/>
      <c r="E25" s="504"/>
      <c r="F25" s="504"/>
      <c r="G25" s="505"/>
      <c r="H25" s="40"/>
      <c r="I25" s="49"/>
      <c r="J25" s="248">
        <f>B25</f>
        <v>0</v>
      </c>
      <c r="K25" s="249" t="e">
        <f t="shared" si="0"/>
        <v>#DIV/0!</v>
      </c>
      <c r="L25" s="512" t="s">
        <v>91</v>
      </c>
      <c r="M25" s="513"/>
      <c r="N25" s="354"/>
    </row>
    <row r="26" spans="1:16" ht="19.5" customHeight="1" x14ac:dyDescent="0.2">
      <c r="A26" s="131" t="s">
        <v>95</v>
      </c>
      <c r="B26" s="132"/>
      <c r="C26" s="504"/>
      <c r="D26" s="504"/>
      <c r="E26" s="504"/>
      <c r="F26" s="504"/>
      <c r="G26" s="505"/>
      <c r="H26" s="40"/>
      <c r="I26" s="252"/>
      <c r="J26" s="248">
        <f>B26</f>
        <v>0</v>
      </c>
      <c r="K26" s="249" t="e">
        <f t="shared" si="0"/>
        <v>#DIV/0!</v>
      </c>
      <c r="L26" s="512" t="s">
        <v>91</v>
      </c>
      <c r="M26" s="513"/>
      <c r="N26" s="354"/>
    </row>
    <row r="27" spans="1:16" ht="19.5" customHeight="1" x14ac:dyDescent="0.2">
      <c r="A27" s="131" t="s">
        <v>68</v>
      </c>
      <c r="B27" s="132"/>
      <c r="C27" s="504"/>
      <c r="D27" s="504"/>
      <c r="E27" s="504"/>
      <c r="F27" s="504"/>
      <c r="G27" s="505"/>
      <c r="H27" s="41"/>
      <c r="I27" s="253"/>
      <c r="J27" s="248">
        <f>IF($M74="oui",B27,"0")</f>
        <v>0</v>
      </c>
      <c r="K27" s="249" t="e">
        <f t="shared" si="0"/>
        <v>#DIV/0!</v>
      </c>
      <c r="L27" s="512" t="s">
        <v>91</v>
      </c>
      <c r="M27" s="513"/>
      <c r="N27" s="354"/>
      <c r="P27" s="51"/>
    </row>
    <row r="28" spans="1:16" ht="36" customHeight="1" x14ac:dyDescent="0.2">
      <c r="A28" s="131" t="s">
        <v>286</v>
      </c>
      <c r="B28" s="133">
        <f>E124</f>
        <v>0</v>
      </c>
      <c r="C28" s="506" t="s">
        <v>37</v>
      </c>
      <c r="D28" s="506"/>
      <c r="E28" s="506"/>
      <c r="F28" s="506"/>
      <c r="G28" s="507"/>
      <c r="H28" s="40"/>
      <c r="I28" s="252"/>
      <c r="J28" s="248">
        <f>B28</f>
        <v>0</v>
      </c>
      <c r="K28" s="249" t="e">
        <f>J28/B29</f>
        <v>#DIV/0!</v>
      </c>
      <c r="L28" s="512" t="s">
        <v>91</v>
      </c>
      <c r="M28" s="513"/>
      <c r="N28" s="354"/>
      <c r="P28" s="51"/>
    </row>
    <row r="29" spans="1:16" ht="19.5" customHeight="1" thickBot="1" x14ac:dyDescent="0.25">
      <c r="A29" s="137" t="s">
        <v>83</v>
      </c>
      <c r="B29" s="138">
        <f>B18+B19+B20+B21+B22+B26+B27+B28</f>
        <v>0</v>
      </c>
      <c r="C29" s="508"/>
      <c r="D29" s="508"/>
      <c r="E29" s="508"/>
      <c r="F29" s="508"/>
      <c r="G29" s="509"/>
      <c r="H29" s="41"/>
      <c r="I29" s="252"/>
      <c r="J29" s="254">
        <f>J18+J19+J20+J21+J22+J27+J28+J26</f>
        <v>0</v>
      </c>
      <c r="K29" s="255"/>
      <c r="L29" s="512" t="s">
        <v>91</v>
      </c>
      <c r="M29" s="513"/>
      <c r="N29" s="354"/>
    </row>
    <row r="30" spans="1:16" ht="15" x14ac:dyDescent="0.2">
      <c r="A30" s="6"/>
      <c r="B30" s="7"/>
      <c r="C30" s="6"/>
      <c r="D30" s="6"/>
      <c r="E30" s="6"/>
      <c r="F30" s="6"/>
      <c r="G30" s="6"/>
      <c r="H30" s="6"/>
      <c r="I30" s="49"/>
      <c r="J30" s="256" t="s">
        <v>235</v>
      </c>
      <c r="K30" s="145"/>
      <c r="L30" s="145"/>
      <c r="M30" s="247"/>
      <c r="N30" s="354"/>
    </row>
    <row r="31" spans="1:16" ht="19.5" customHeight="1" x14ac:dyDescent="0.2">
      <c r="A31" s="28" t="s">
        <v>10</v>
      </c>
      <c r="B31" s="29"/>
      <c r="C31" s="30"/>
      <c r="D31" s="56"/>
      <c r="E31" s="56"/>
      <c r="F31" s="56"/>
      <c r="G31" s="56"/>
      <c r="H31" s="42"/>
      <c r="I31" s="49"/>
      <c r="J31" s="245" t="s">
        <v>233</v>
      </c>
      <c r="K31" s="246" t="str">
        <f>IF(OR(B9="Etablissement public national (hors EPIC) ",B9="EPIC ",B9="Etablissement réseau chambres d'agriculture "),"% dépenses directes totales",IF(L63="Association, fondation et assimilé ","% dépenses directes éligibles + bénévolat valorisé","%dépenses directes éligibles"))</f>
        <v>%dépenses directes éligibles</v>
      </c>
      <c r="L31" s="145"/>
      <c r="M31" s="247"/>
      <c r="N31" s="354"/>
    </row>
    <row r="32" spans="1:16" ht="19.5" customHeight="1" thickBot="1" x14ac:dyDescent="0.25">
      <c r="A32" s="139" t="s">
        <v>7</v>
      </c>
      <c r="B32" s="140"/>
      <c r="C32" s="47"/>
      <c r="D32" s="48"/>
      <c r="E32" s="48"/>
      <c r="F32" s="48"/>
      <c r="G32" s="48"/>
      <c r="H32" s="48"/>
      <c r="I32" s="257"/>
      <c r="J32" s="254">
        <f>IF(B32="",0,MIN(B32, IF(OR(B9="Etablissement public national (hors EPIC) ",B9="EPIC ",B9="Etablissement réseau chambres d'agriculture "),15%*B29,15%*(J29+J42))))</f>
        <v>0</v>
      </c>
      <c r="K32" s="249" t="e">
        <f>IF(OR(B9="Etablissement public national (hors EPIC) ",B9="EPIC ",B9="Etablissement réseau chambres d'agriculture "),J32/B29,J32/(J29+J42))</f>
        <v>#DIV/0!</v>
      </c>
      <c r="L32" s="512" t="s">
        <v>91</v>
      </c>
      <c r="M32" s="513"/>
      <c r="N32" s="354"/>
    </row>
    <row r="33" spans="1:14" ht="15" x14ac:dyDescent="0.2">
      <c r="A33" s="141"/>
      <c r="B33" s="142"/>
      <c r="C33" s="6"/>
      <c r="D33" s="6"/>
      <c r="E33" s="6"/>
      <c r="F33" s="6"/>
      <c r="G33" s="6"/>
      <c r="H33" s="6"/>
      <c r="I33" s="258"/>
      <c r="J33" s="259" t="s">
        <v>236</v>
      </c>
      <c r="K33" s="145"/>
      <c r="L33" s="145"/>
      <c r="M33" s="247"/>
      <c r="N33" s="354"/>
    </row>
    <row r="34" spans="1:14" ht="31.5" customHeight="1" thickBot="1" x14ac:dyDescent="0.25">
      <c r="A34" s="143" t="s">
        <v>8</v>
      </c>
      <c r="B34" s="127">
        <f>B32+B29</f>
        <v>0</v>
      </c>
      <c r="C34" s="49"/>
      <c r="D34" s="41"/>
      <c r="E34" s="41"/>
      <c r="F34" s="41"/>
      <c r="G34" s="41"/>
      <c r="H34" s="41"/>
      <c r="I34" s="260"/>
      <c r="J34" s="261">
        <f>J32+J29</f>
        <v>0</v>
      </c>
      <c r="K34" s="502" t="s">
        <v>91</v>
      </c>
      <c r="L34" s="502"/>
      <c r="M34" s="503"/>
      <c r="N34" s="354"/>
    </row>
    <row r="35" spans="1:14" ht="12.75" customHeight="1" thickBot="1" x14ac:dyDescent="0.25">
      <c r="A35" s="144"/>
      <c r="B35" s="145"/>
      <c r="C35" s="34"/>
      <c r="D35" s="41"/>
      <c r="E35" s="41"/>
      <c r="F35" s="41"/>
      <c r="G35" s="41"/>
      <c r="H35" s="41"/>
      <c r="I35" s="262"/>
      <c r="J35" s="174"/>
      <c r="K35" s="174"/>
      <c r="L35" s="174"/>
      <c r="M35" s="145"/>
      <c r="N35" s="354"/>
    </row>
    <row r="36" spans="1:14" ht="19.5" customHeight="1" thickTop="1" thickBot="1" x14ac:dyDescent="0.25">
      <c r="A36" s="146" t="s">
        <v>199</v>
      </c>
      <c r="B36" s="147">
        <f>ROUND(B68-B34,0)</f>
        <v>0</v>
      </c>
      <c r="C36" s="510" t="str">
        <f>IF(B36&gt;0,"Le plan de financement est excédentaire.",IF(B36&lt;0,"Le plan de financement est en déficit.","Le plan de financement est à l'équilibre"))</f>
        <v>Le plan de financement est à l'équilibre</v>
      </c>
      <c r="D36" s="511"/>
      <c r="E36" s="511"/>
      <c r="F36" s="511"/>
      <c r="G36" s="511"/>
      <c r="H36" s="43"/>
      <c r="I36" s="50"/>
      <c r="J36" s="263" t="s">
        <v>237</v>
      </c>
      <c r="K36" s="264"/>
      <c r="L36" s="264"/>
      <c r="M36" s="265"/>
      <c r="N36" s="354"/>
    </row>
    <row r="37" spans="1:14" ht="15.75" thickBot="1" x14ac:dyDescent="0.25">
      <c r="A37" s="34"/>
      <c r="B37" s="148"/>
      <c r="C37" s="149"/>
      <c r="D37" s="150"/>
      <c r="E37" s="150"/>
      <c r="F37" s="150"/>
      <c r="G37" s="150"/>
      <c r="H37" s="43"/>
      <c r="I37" s="262"/>
      <c r="J37" s="266" t="e">
        <f>B53/J34</f>
        <v>#DIV/0!</v>
      </c>
      <c r="K37" s="267" t="s">
        <v>91</v>
      </c>
      <c r="L37" s="267"/>
      <c r="M37" s="268"/>
      <c r="N37" s="354"/>
    </row>
    <row r="38" spans="1:14" ht="20.25" thickTop="1" thickBot="1" x14ac:dyDescent="0.35">
      <c r="A38" s="14" t="s">
        <v>64</v>
      </c>
      <c r="B38" s="14"/>
      <c r="C38" s="14"/>
      <c r="D38" s="151"/>
      <c r="E38" s="151"/>
      <c r="F38" s="151"/>
      <c r="G38" s="151"/>
      <c r="H38" s="125"/>
      <c r="I38" s="262"/>
      <c r="J38" s="174"/>
      <c r="K38" s="174"/>
      <c r="L38" s="174"/>
      <c r="M38" s="145"/>
      <c r="N38" s="354"/>
    </row>
    <row r="39" spans="1:14" ht="20.25" thickTop="1" thickBot="1" x14ac:dyDescent="0.25">
      <c r="A39" s="152"/>
      <c r="B39" s="129"/>
      <c r="C39" s="153"/>
      <c r="D39" s="153"/>
      <c r="E39" s="153"/>
      <c r="F39" s="153"/>
      <c r="G39" s="153"/>
      <c r="I39" s="50"/>
      <c r="J39" s="269" t="s">
        <v>238</v>
      </c>
      <c r="K39" s="264"/>
      <c r="L39" s="264"/>
      <c r="M39" s="265"/>
      <c r="N39" s="354"/>
    </row>
    <row r="40" spans="1:14" ht="19.5" customHeight="1" x14ac:dyDescent="0.2">
      <c r="A40" s="32" t="s">
        <v>87</v>
      </c>
      <c r="B40" s="33"/>
      <c r="C40" s="516" t="s">
        <v>3</v>
      </c>
      <c r="D40" s="517"/>
      <c r="E40" s="517"/>
      <c r="F40" s="517"/>
      <c r="G40" s="518"/>
      <c r="H40" s="31"/>
      <c r="I40" s="262"/>
      <c r="J40" s="270"/>
      <c r="K40" s="145"/>
      <c r="L40" s="145"/>
      <c r="M40" s="247"/>
      <c r="N40" s="354"/>
    </row>
    <row r="41" spans="1:14" ht="19.5" customHeight="1" x14ac:dyDescent="0.2">
      <c r="A41" s="154" t="s">
        <v>16</v>
      </c>
      <c r="B41" s="155"/>
      <c r="C41" s="504"/>
      <c r="D41" s="504"/>
      <c r="E41" s="504"/>
      <c r="F41" s="504"/>
      <c r="G41" s="504"/>
      <c r="H41" s="40"/>
      <c r="I41" s="262"/>
      <c r="J41" s="271">
        <v>0</v>
      </c>
      <c r="K41" s="539" t="s">
        <v>91</v>
      </c>
      <c r="L41" s="540"/>
      <c r="M41" s="541"/>
      <c r="N41" s="354"/>
    </row>
    <row r="42" spans="1:14" ht="19.5" customHeight="1" x14ac:dyDescent="0.2">
      <c r="A42" s="154" t="s">
        <v>200</v>
      </c>
      <c r="B42" s="156"/>
      <c r="C42" s="504"/>
      <c r="D42" s="504"/>
      <c r="E42" s="504"/>
      <c r="F42" s="504"/>
      <c r="G42" s="504"/>
      <c r="H42" s="40"/>
      <c r="I42" s="262"/>
      <c r="J42" s="271">
        <f>IF($M79="oui",B42,0)</f>
        <v>0</v>
      </c>
      <c r="K42" s="539" t="s">
        <v>91</v>
      </c>
      <c r="L42" s="540"/>
      <c r="M42" s="541"/>
      <c r="N42" s="354"/>
    </row>
    <row r="43" spans="1:14" ht="19.5" customHeight="1" thickBot="1" x14ac:dyDescent="0.25">
      <c r="A43" s="157" t="s">
        <v>88</v>
      </c>
      <c r="B43" s="127">
        <f>SUM(B41:B42)</f>
        <v>0</v>
      </c>
      <c r="C43" s="158"/>
      <c r="D43" s="18"/>
      <c r="E43" s="18"/>
      <c r="F43" s="18"/>
      <c r="G43" s="18"/>
      <c r="H43" s="31"/>
      <c r="I43" s="262"/>
      <c r="J43" s="261">
        <f>SUM(J41:J42)</f>
        <v>0</v>
      </c>
      <c r="K43" s="272"/>
      <c r="L43" s="272"/>
      <c r="M43" s="273"/>
      <c r="N43" s="354"/>
    </row>
    <row r="44" spans="1:14" ht="19.5" customHeight="1" x14ac:dyDescent="0.2">
      <c r="A44" s="129" t="s">
        <v>201</v>
      </c>
      <c r="B44" s="129"/>
      <c r="C44" s="159"/>
      <c r="D44" s="159"/>
      <c r="E44" s="159"/>
      <c r="F44" s="159"/>
      <c r="G44" s="159"/>
      <c r="I44" s="274"/>
      <c r="J44" s="275"/>
      <c r="K44" s="275"/>
      <c r="L44" s="275"/>
      <c r="M44" s="276"/>
      <c r="N44" s="355"/>
    </row>
    <row r="45" spans="1:14" ht="19.5" customHeight="1" x14ac:dyDescent="0.2">
      <c r="A45" s="160" t="str">
        <f>IF(M77="non","",IF(B42="","","Vous devez justifier de votre méthode de valorisation du bénévolat auprès de l'OFB. A défaut, la valorisation du bénévolat ne sera pas prise en compte."))</f>
        <v/>
      </c>
      <c r="B45" s="160"/>
      <c r="C45" s="160"/>
      <c r="D45" s="160"/>
      <c r="E45" s="160"/>
      <c r="F45" s="160"/>
      <c r="G45" s="160"/>
      <c r="I45" s="159"/>
      <c r="J45" s="159"/>
      <c r="K45" s="159"/>
      <c r="L45" s="159"/>
      <c r="M45" s="129"/>
    </row>
    <row r="46" spans="1:14" ht="18.75" x14ac:dyDescent="0.2">
      <c r="A46" s="14" t="s">
        <v>14</v>
      </c>
      <c r="B46" s="129"/>
      <c r="C46" s="159"/>
      <c r="D46" s="159"/>
      <c r="E46" s="159"/>
      <c r="F46" s="159"/>
      <c r="G46" s="159"/>
      <c r="I46" s="277"/>
      <c r="J46" s="542" t="s">
        <v>239</v>
      </c>
      <c r="K46" s="542"/>
      <c r="L46" s="542"/>
      <c r="M46" s="542"/>
      <c r="N46" s="353"/>
    </row>
    <row r="47" spans="1:14" ht="13.5" thickBot="1" x14ac:dyDescent="0.25">
      <c r="A47" s="161"/>
      <c r="B47" s="161"/>
      <c r="C47" s="153"/>
      <c r="D47" s="153"/>
      <c r="E47" s="153"/>
      <c r="F47" s="153"/>
      <c r="G47" s="153"/>
      <c r="I47" s="262"/>
      <c r="J47" s="159"/>
      <c r="K47" s="159"/>
      <c r="L47" s="148"/>
      <c r="M47" s="278"/>
      <c r="N47" s="354"/>
    </row>
    <row r="48" spans="1:14" ht="30.75" thickTop="1" x14ac:dyDescent="0.2">
      <c r="A48" s="162" t="s">
        <v>80</v>
      </c>
      <c r="B48" s="163" t="s">
        <v>12</v>
      </c>
      <c r="C48" s="516" t="s">
        <v>15</v>
      </c>
      <c r="D48" s="517"/>
      <c r="E48" s="517"/>
      <c r="F48" s="517"/>
      <c r="G48" s="518"/>
      <c r="H48" s="31"/>
      <c r="I48" s="262"/>
      <c r="J48" s="279" t="s">
        <v>240</v>
      </c>
      <c r="K48" s="280"/>
      <c r="L48" s="280"/>
      <c r="M48" s="281">
        <f>B53</f>
        <v>0</v>
      </c>
      <c r="N48" s="354"/>
    </row>
    <row r="49" spans="1:15" ht="15.75" thickBot="1" x14ac:dyDescent="0.25">
      <c r="A49" s="164" t="s">
        <v>202</v>
      </c>
      <c r="B49" s="165" t="s">
        <v>102</v>
      </c>
      <c r="C49" s="526"/>
      <c r="D49" s="526"/>
      <c r="E49" s="526"/>
      <c r="F49" s="526"/>
      <c r="G49" s="526"/>
      <c r="H49" s="117"/>
      <c r="I49" s="282"/>
      <c r="J49" s="283" t="s">
        <v>241</v>
      </c>
      <c r="K49" s="284"/>
      <c r="L49" s="284"/>
      <c r="M49" s="285" t="e">
        <f>M48/J34</f>
        <v>#DIV/0!</v>
      </c>
      <c r="N49" s="356"/>
    </row>
    <row r="50" spans="1:15" ht="30.75" thickTop="1" x14ac:dyDescent="0.2">
      <c r="A50" s="166" t="s">
        <v>0</v>
      </c>
      <c r="B50" s="167"/>
      <c r="C50" s="504"/>
      <c r="D50" s="504"/>
      <c r="E50" s="504"/>
      <c r="F50" s="504"/>
      <c r="G50" s="504"/>
      <c r="H50" s="40"/>
      <c r="I50" s="286"/>
      <c r="J50" s="543" t="s">
        <v>242</v>
      </c>
      <c r="K50" s="543"/>
      <c r="L50" s="543"/>
      <c r="M50" s="543"/>
      <c r="N50" s="354"/>
    </row>
    <row r="51" spans="1:15" ht="15" x14ac:dyDescent="0.2">
      <c r="A51" s="166" t="s">
        <v>1</v>
      </c>
      <c r="B51" s="167"/>
      <c r="C51" s="504"/>
      <c r="D51" s="504"/>
      <c r="E51" s="504"/>
      <c r="F51" s="504"/>
      <c r="G51" s="504"/>
      <c r="H51" s="40"/>
      <c r="I51" s="262"/>
      <c r="J51" s="287" t="s">
        <v>243</v>
      </c>
      <c r="K51" s="287"/>
      <c r="L51" s="287"/>
      <c r="M51" s="288"/>
      <c r="N51" s="354"/>
    </row>
    <row r="52" spans="1:15" ht="15" x14ac:dyDescent="0.2">
      <c r="A52" s="166" t="s">
        <v>86</v>
      </c>
      <c r="B52" s="168">
        <f>SUM(B53:B63)</f>
        <v>0</v>
      </c>
      <c r="C52" s="514"/>
      <c r="D52" s="514"/>
      <c r="E52" s="514"/>
      <c r="F52" s="514"/>
      <c r="G52" s="514"/>
      <c r="H52" s="39"/>
      <c r="I52" s="262"/>
      <c r="J52" s="544" t="s">
        <v>244</v>
      </c>
      <c r="K52" s="545"/>
      <c r="L52" s="545"/>
      <c r="M52" s="289">
        <v>0.65</v>
      </c>
      <c r="N52" s="354"/>
    </row>
    <row r="53" spans="1:15" ht="15" x14ac:dyDescent="0.2">
      <c r="A53" s="169" t="s">
        <v>203</v>
      </c>
      <c r="B53" s="170"/>
      <c r="C53" s="504"/>
      <c r="D53" s="504"/>
      <c r="E53" s="504"/>
      <c r="F53" s="504"/>
      <c r="G53" s="504"/>
      <c r="H53" s="40"/>
      <c r="I53" s="262"/>
      <c r="J53" s="529" t="s">
        <v>245</v>
      </c>
      <c r="K53" s="530"/>
      <c r="L53" s="530"/>
      <c r="M53" s="290">
        <f>J34*$M$52</f>
        <v>0</v>
      </c>
      <c r="N53" s="354"/>
    </row>
    <row r="54" spans="1:15" ht="15" x14ac:dyDescent="0.2">
      <c r="A54" s="171" t="s">
        <v>204</v>
      </c>
      <c r="B54" s="172"/>
      <c r="C54" s="504" t="s">
        <v>158</v>
      </c>
      <c r="D54" s="504"/>
      <c r="E54" s="504"/>
      <c r="F54" s="504"/>
      <c r="G54" s="504"/>
      <c r="H54" s="40"/>
      <c r="I54" s="262"/>
      <c r="J54" s="291" t="s">
        <v>246</v>
      </c>
      <c r="K54" s="292"/>
      <c r="L54" s="292"/>
      <c r="M54" s="293"/>
      <c r="N54" s="354"/>
    </row>
    <row r="55" spans="1:15" ht="36" customHeight="1" x14ac:dyDescent="0.2">
      <c r="A55" s="171" t="s">
        <v>283</v>
      </c>
      <c r="B55" s="172"/>
      <c r="C55" s="504" t="s">
        <v>282</v>
      </c>
      <c r="D55" s="504"/>
      <c r="E55" s="504"/>
      <c r="F55" s="504"/>
      <c r="G55" s="504"/>
      <c r="H55" s="40"/>
      <c r="I55" s="262"/>
      <c r="J55" s="294" t="s">
        <v>108</v>
      </c>
      <c r="K55" s="295">
        <v>45</v>
      </c>
      <c r="L55" s="296" t="s">
        <v>109</v>
      </c>
      <c r="M55" s="295">
        <v>36</v>
      </c>
      <c r="N55" s="354"/>
    </row>
    <row r="56" spans="1:15" ht="45" x14ac:dyDescent="0.2">
      <c r="A56" s="171" t="s">
        <v>206</v>
      </c>
      <c r="B56" s="172"/>
      <c r="C56" s="504" t="s">
        <v>207</v>
      </c>
      <c r="D56" s="504"/>
      <c r="E56" s="504"/>
      <c r="F56" s="504"/>
      <c r="G56" s="504"/>
      <c r="H56" s="40"/>
      <c r="I56" s="262"/>
      <c r="J56" s="297" t="s">
        <v>105</v>
      </c>
      <c r="K56" s="298">
        <f>IF(K55="","",B34*M55/K55)</f>
        <v>0</v>
      </c>
      <c r="L56" s="296" t="s">
        <v>107</v>
      </c>
      <c r="M56" s="298">
        <f>IF(K55="","",J34*M55/K55)</f>
        <v>0</v>
      </c>
      <c r="N56" s="354"/>
    </row>
    <row r="57" spans="1:15" ht="30" x14ac:dyDescent="0.2">
      <c r="A57" s="171" t="s">
        <v>208</v>
      </c>
      <c r="B57" s="172"/>
      <c r="C57" s="504" t="s">
        <v>158</v>
      </c>
      <c r="D57" s="504"/>
      <c r="E57" s="504"/>
      <c r="F57" s="504"/>
      <c r="G57" s="504"/>
      <c r="H57" s="40"/>
      <c r="I57" s="274"/>
      <c r="J57" s="299" t="s">
        <v>106</v>
      </c>
      <c r="K57" s="300" t="e">
        <f>IF(K55="","",J34*M55/K55*J37)</f>
        <v>#DIV/0!</v>
      </c>
      <c r="L57" s="531" t="s">
        <v>110</v>
      </c>
      <c r="M57" s="532"/>
      <c r="N57" s="355"/>
    </row>
    <row r="58" spans="1:15" ht="15" x14ac:dyDescent="0.2">
      <c r="A58" s="171" t="s">
        <v>209</v>
      </c>
      <c r="B58" s="172"/>
      <c r="C58" s="504" t="s">
        <v>158</v>
      </c>
      <c r="D58" s="504"/>
      <c r="E58" s="504"/>
      <c r="F58" s="504"/>
      <c r="G58" s="504"/>
      <c r="H58" s="40"/>
      <c r="I58" s="159"/>
      <c r="J58" s="159"/>
      <c r="K58" s="159"/>
      <c r="L58" s="159"/>
      <c r="M58" s="129"/>
    </row>
    <row r="59" spans="1:15" ht="32.25" customHeight="1" thickBot="1" x14ac:dyDescent="0.25">
      <c r="A59" s="171" t="s">
        <v>210</v>
      </c>
      <c r="B59" s="172"/>
      <c r="C59" s="504" t="s">
        <v>158</v>
      </c>
      <c r="D59" s="504"/>
      <c r="E59" s="504"/>
      <c r="F59" s="504"/>
      <c r="G59" s="504"/>
      <c r="H59" s="40"/>
      <c r="I59" s="277"/>
      <c r="J59" s="301" t="s">
        <v>247</v>
      </c>
      <c r="K59" s="302"/>
      <c r="L59" s="302"/>
      <c r="M59" s="302"/>
      <c r="N59" s="353"/>
    </row>
    <row r="60" spans="1:15" ht="16.5" thickTop="1" thickBot="1" x14ac:dyDescent="0.25">
      <c r="A60" s="171" t="s">
        <v>211</v>
      </c>
      <c r="B60" s="172"/>
      <c r="C60" s="504" t="s">
        <v>158</v>
      </c>
      <c r="D60" s="504"/>
      <c r="E60" s="504"/>
      <c r="F60" s="504"/>
      <c r="G60" s="504"/>
      <c r="H60" s="40"/>
      <c r="I60" s="262"/>
      <c r="J60" s="303" t="s">
        <v>99</v>
      </c>
      <c r="K60" s="304"/>
      <c r="L60" s="305"/>
      <c r="M60" s="306">
        <v>0.8</v>
      </c>
      <c r="N60" s="354"/>
    </row>
    <row r="61" spans="1:15" ht="31.5" thickTop="1" thickBot="1" x14ac:dyDescent="0.25">
      <c r="A61" s="171" t="s">
        <v>212</v>
      </c>
      <c r="B61" s="172"/>
      <c r="C61" s="504" t="s">
        <v>158</v>
      </c>
      <c r="D61" s="504"/>
      <c r="E61" s="504"/>
      <c r="F61" s="504"/>
      <c r="G61" s="504"/>
      <c r="H61" s="40"/>
      <c r="I61" s="262"/>
      <c r="J61" s="159"/>
      <c r="K61" s="159"/>
      <c r="L61" s="159"/>
      <c r="M61" s="233"/>
      <c r="N61" s="354"/>
    </row>
    <row r="62" spans="1:15" ht="15.75" thickTop="1" x14ac:dyDescent="0.2">
      <c r="A62" s="171" t="s">
        <v>213</v>
      </c>
      <c r="B62" s="172"/>
      <c r="C62" s="504" t="s">
        <v>158</v>
      </c>
      <c r="D62" s="504"/>
      <c r="E62" s="504"/>
      <c r="F62" s="504"/>
      <c r="G62" s="504"/>
      <c r="H62" s="40"/>
      <c r="I62" s="262"/>
      <c r="J62" s="307" t="s">
        <v>248</v>
      </c>
      <c r="K62" s="308"/>
      <c r="L62" s="308"/>
      <c r="M62" s="309"/>
      <c r="N62" s="356"/>
      <c r="O62" s="17"/>
    </row>
    <row r="63" spans="1:15" ht="15" x14ac:dyDescent="0.2">
      <c r="A63" s="171" t="s">
        <v>214</v>
      </c>
      <c r="B63" s="172"/>
      <c r="C63" s="504" t="s">
        <v>158</v>
      </c>
      <c r="D63" s="504"/>
      <c r="E63" s="504"/>
      <c r="F63" s="504"/>
      <c r="G63" s="504"/>
      <c r="H63" s="40"/>
      <c r="I63" s="262"/>
      <c r="J63" s="310" t="s">
        <v>71</v>
      </c>
      <c r="K63" s="311"/>
      <c r="L63" s="312" t="str">
        <f>B9</f>
        <v>Statut juridique [menu déroulant]</v>
      </c>
      <c r="M63" s="313"/>
      <c r="N63" s="354"/>
      <c r="O63" s="17"/>
    </row>
    <row r="64" spans="1:15" ht="15.75" thickBot="1" x14ac:dyDescent="0.25">
      <c r="A64" s="166" t="s">
        <v>2</v>
      </c>
      <c r="B64" s="168">
        <f>SUM(B65:B66)</f>
        <v>0</v>
      </c>
      <c r="C64" s="514"/>
      <c r="D64" s="514"/>
      <c r="E64" s="514"/>
      <c r="F64" s="514"/>
      <c r="G64" s="514"/>
      <c r="H64" s="39"/>
      <c r="I64" s="262"/>
      <c r="J64" s="314" t="s">
        <v>72</v>
      </c>
      <c r="K64" s="315"/>
      <c r="L64" s="315"/>
      <c r="M64" s="316" t="str">
        <f>IF(OR(L63="Association, fondation et assimilé ",L63="Bureau d’étude ou autre entreprise ",L63="Autre privé"),"oui","non")</f>
        <v>non</v>
      </c>
      <c r="N64" s="354"/>
      <c r="O64" s="17"/>
    </row>
    <row r="65" spans="1:16" ht="16.5" thickTop="1" thickBot="1" x14ac:dyDescent="0.25">
      <c r="A65" s="171" t="s">
        <v>215</v>
      </c>
      <c r="B65" s="172"/>
      <c r="C65" s="515" t="s">
        <v>169</v>
      </c>
      <c r="D65" s="515"/>
      <c r="E65" s="515"/>
      <c r="F65" s="515"/>
      <c r="G65" s="515"/>
      <c r="H65" s="40"/>
      <c r="I65" s="262"/>
      <c r="J65" s="159"/>
      <c r="K65" s="159"/>
      <c r="L65" s="159"/>
      <c r="M65" s="233"/>
      <c r="N65" s="354"/>
      <c r="O65" s="17"/>
    </row>
    <row r="66" spans="1:16" ht="21.75" customHeight="1" thickTop="1" x14ac:dyDescent="0.2">
      <c r="A66" s="171" t="s">
        <v>216</v>
      </c>
      <c r="B66" s="172"/>
      <c r="C66" s="504"/>
      <c r="D66" s="504"/>
      <c r="E66" s="504"/>
      <c r="F66" s="504"/>
      <c r="G66" s="504"/>
      <c r="H66" s="40"/>
      <c r="I66" s="262"/>
      <c r="J66" s="317" t="s">
        <v>249</v>
      </c>
      <c r="K66" s="318"/>
      <c r="L66" s="318"/>
      <c r="M66" s="319"/>
      <c r="N66" s="354"/>
      <c r="O66" s="17"/>
    </row>
    <row r="67" spans="1:16" ht="21.75" customHeight="1" x14ac:dyDescent="0.2">
      <c r="A67" s="166" t="s">
        <v>79</v>
      </c>
      <c r="B67" s="167"/>
      <c r="C67" s="504"/>
      <c r="D67" s="504"/>
      <c r="E67" s="504"/>
      <c r="F67" s="504"/>
      <c r="G67" s="504"/>
      <c r="H67" s="40"/>
      <c r="I67" s="262"/>
      <c r="J67" s="320" t="s">
        <v>96</v>
      </c>
      <c r="K67" s="145"/>
      <c r="L67" s="145"/>
      <c r="M67" s="321" t="s">
        <v>65</v>
      </c>
      <c r="N67" s="354"/>
      <c r="O67" s="17"/>
    </row>
    <row r="68" spans="1:16" ht="21.75" customHeight="1" thickBot="1" x14ac:dyDescent="0.25">
      <c r="A68" s="173" t="s">
        <v>67</v>
      </c>
      <c r="B68" s="127">
        <f>B50+B51+B52+B64+B67</f>
        <v>0</v>
      </c>
      <c r="C68" s="174"/>
      <c r="D68" s="174"/>
      <c r="E68" s="174"/>
      <c r="F68" s="174"/>
      <c r="G68" s="174"/>
      <c r="H68" s="44"/>
      <c r="I68" s="262"/>
      <c r="J68" s="320" t="s">
        <v>97</v>
      </c>
      <c r="K68" s="145"/>
      <c r="L68" s="145"/>
      <c r="M68" s="321" t="s">
        <v>65</v>
      </c>
      <c r="N68" s="354"/>
      <c r="O68" s="17"/>
    </row>
    <row r="69" spans="1:16" ht="15.75" thickBot="1" x14ac:dyDescent="0.25">
      <c r="A69" s="55" t="e">
        <f>IF(J37&gt;M60,"le taux d'aide est supérieur au taux plafond que l'OFB peut apporter, il convient de diminuer votre demande d'aide à l'OFB.","")</f>
        <v>#DIV/0!</v>
      </c>
      <c r="B69" s="175"/>
      <c r="C69" s="176"/>
      <c r="D69" s="176"/>
      <c r="E69" s="176"/>
      <c r="F69" s="176"/>
      <c r="G69" s="176"/>
      <c r="H69" s="35"/>
      <c r="I69" s="262"/>
      <c r="J69" s="314" t="s">
        <v>98</v>
      </c>
      <c r="K69" s="315"/>
      <c r="L69" s="272"/>
      <c r="M69" s="322">
        <f>IF(M68="oui",100%,IF(M67="oui",20%,5%))</f>
        <v>0.05</v>
      </c>
      <c r="N69" s="354"/>
      <c r="O69" s="17"/>
    </row>
    <row r="70" spans="1:16" ht="16.5" thickTop="1" thickBot="1" x14ac:dyDescent="0.3">
      <c r="A70" s="55"/>
      <c r="B70" s="175"/>
      <c r="C70" s="176"/>
      <c r="D70" s="176"/>
      <c r="E70" s="176"/>
      <c r="F70" s="176"/>
      <c r="G70" s="176"/>
      <c r="H70" s="2"/>
      <c r="I70" s="262"/>
      <c r="J70" s="159"/>
      <c r="K70" s="159"/>
      <c r="L70" s="159"/>
      <c r="M70" s="233"/>
      <c r="N70" s="354"/>
      <c r="O70" s="17"/>
    </row>
    <row r="71" spans="1:16" s="27" customFormat="1" ht="15" customHeight="1" thickTop="1" x14ac:dyDescent="0.25">
      <c r="A71" s="177" t="s">
        <v>217</v>
      </c>
      <c r="B71" s="178">
        <f>B53+B54+B55+B56+B57+B58+B59+B60+B61+B62</f>
        <v>0</v>
      </c>
      <c r="C71" s="179" t="s">
        <v>218</v>
      </c>
      <c r="D71" s="180" t="e">
        <f>B71/B34</f>
        <v>#DIV/0!</v>
      </c>
      <c r="E71" s="181" t="s">
        <v>219</v>
      </c>
      <c r="F71" s="181"/>
      <c r="G71" s="181"/>
      <c r="H71" s="2"/>
      <c r="I71" s="262"/>
      <c r="J71" s="307" t="s">
        <v>73</v>
      </c>
      <c r="K71" s="308"/>
      <c r="L71" s="308"/>
      <c r="M71" s="309"/>
      <c r="N71" s="354"/>
      <c r="O71" s="4"/>
      <c r="P71" s="4"/>
    </row>
    <row r="72" spans="1:16" s="2" customFormat="1" ht="15.75" thickBot="1" x14ac:dyDescent="0.3">
      <c r="A72" s="55"/>
      <c r="B72" s="175"/>
      <c r="C72" s="176"/>
      <c r="D72" s="182"/>
      <c r="E72" s="176"/>
      <c r="F72" s="176"/>
      <c r="G72" s="176"/>
      <c r="I72" s="262"/>
      <c r="J72" s="533" t="str">
        <f>IF(OR(B9="Etablissement public national (hors EPIC) ",B9="EPIC ",B9="Etablissement réseau chambres d'agriculture "),"Les coût indirects sont plafonnés au montant demandé ou à 15% des couts directs totaux",IF(L63="Association, fondation et assimilé ","Les coûts indirects sont plafonnés au montant demandé ou à 15% des dépenses directes éligibles auxquelles s'ajoute le montant du bénévolat valorisé","Les coûts indirects sont plafonnés au montant demandé ou à 15% des dépenses directes éligibles"))</f>
        <v>Les coûts indirects sont plafonnés au montant demandé ou à 15% des dépenses directes éligibles</v>
      </c>
      <c r="K72" s="534"/>
      <c r="L72" s="534"/>
      <c r="M72" s="535"/>
      <c r="N72" s="357"/>
      <c r="O72" s="5"/>
      <c r="P72" s="5"/>
    </row>
    <row r="73" spans="1:16" customFormat="1" ht="16.5" thickTop="1" thickBot="1" x14ac:dyDescent="0.3">
      <c r="A73" s="55"/>
      <c r="B73" s="175"/>
      <c r="C73" s="176"/>
      <c r="D73" s="176"/>
      <c r="E73" s="176"/>
      <c r="F73" s="176"/>
      <c r="G73" s="176"/>
      <c r="H73" s="58"/>
      <c r="I73" s="262"/>
      <c r="J73" s="159"/>
      <c r="K73" s="159"/>
      <c r="L73" s="159"/>
      <c r="M73" s="233"/>
      <c r="N73" s="358"/>
      <c r="O73" s="1"/>
      <c r="P73" s="27"/>
    </row>
    <row r="74" spans="1:16" customFormat="1" ht="16.5" thickTop="1" thickBot="1" x14ac:dyDescent="0.3">
      <c r="A74" s="55"/>
      <c r="B74" s="175"/>
      <c r="C74" s="176"/>
      <c r="D74" s="176"/>
      <c r="E74" s="176"/>
      <c r="F74" s="176"/>
      <c r="G74" s="176"/>
      <c r="H74" s="18"/>
      <c r="I74" s="262"/>
      <c r="J74" s="303" t="s">
        <v>250</v>
      </c>
      <c r="K74" s="305"/>
      <c r="L74" s="305"/>
      <c r="M74" s="323" t="s">
        <v>70</v>
      </c>
      <c r="N74" s="358"/>
      <c r="O74" s="1"/>
      <c r="P74" s="2"/>
    </row>
    <row r="75" spans="1:16" customFormat="1" ht="16.5" thickTop="1" thickBot="1" x14ac:dyDescent="0.3">
      <c r="A75" s="55"/>
      <c r="B75" s="175"/>
      <c r="C75" s="176"/>
      <c r="D75" s="176"/>
      <c r="E75" s="176"/>
      <c r="F75" s="176"/>
      <c r="G75" s="176"/>
      <c r="H75" s="118"/>
      <c r="I75" s="262"/>
      <c r="J75" s="174"/>
      <c r="K75" s="174"/>
      <c r="L75" s="174"/>
      <c r="M75" s="145"/>
      <c r="N75" s="358"/>
      <c r="O75" s="1"/>
    </row>
    <row r="76" spans="1:16" customFormat="1" ht="15.75" thickTop="1" x14ac:dyDescent="0.25">
      <c r="A76" s="55"/>
      <c r="B76" s="175"/>
      <c r="C76" s="176"/>
      <c r="D76" s="176"/>
      <c r="E76" s="176"/>
      <c r="F76" s="176"/>
      <c r="G76" s="176"/>
      <c r="H76" s="118"/>
      <c r="I76" s="262"/>
      <c r="J76" s="307" t="s">
        <v>74</v>
      </c>
      <c r="K76" s="308"/>
      <c r="L76" s="308"/>
      <c r="M76" s="309"/>
      <c r="N76" s="357"/>
      <c r="O76" s="5"/>
    </row>
    <row r="77" spans="1:16" customFormat="1" ht="15" x14ac:dyDescent="0.25">
      <c r="A77" s="55"/>
      <c r="B77" s="175"/>
      <c r="C77" s="176"/>
      <c r="D77" s="176"/>
      <c r="E77" s="176"/>
      <c r="F77" s="176"/>
      <c r="G77" s="176"/>
      <c r="H77" s="118"/>
      <c r="I77" s="262"/>
      <c r="J77" s="310" t="s">
        <v>75</v>
      </c>
      <c r="K77" s="311"/>
      <c r="L77" s="311"/>
      <c r="M77" s="324" t="str">
        <f>IF(L63="Association, fondation et assimilé ","oui","non")</f>
        <v>non</v>
      </c>
      <c r="N77" s="358"/>
      <c r="O77" s="1"/>
    </row>
    <row r="78" spans="1:16" customFormat="1" ht="15" x14ac:dyDescent="0.25">
      <c r="A78" s="55"/>
      <c r="B78" s="175"/>
      <c r="C78" s="176"/>
      <c r="D78" s="176"/>
      <c r="E78" s="176"/>
      <c r="F78" s="176"/>
      <c r="G78" s="176"/>
      <c r="H78" s="118"/>
      <c r="I78" s="262"/>
      <c r="J78" s="536" t="s">
        <v>76</v>
      </c>
      <c r="K78" s="537"/>
      <c r="L78" s="538"/>
      <c r="M78" s="321" t="s">
        <v>70</v>
      </c>
      <c r="N78" s="357"/>
      <c r="O78" s="5"/>
    </row>
    <row r="79" spans="1:16" customFormat="1" ht="15.75" thickBot="1" x14ac:dyDescent="0.3">
      <c r="A79" s="55"/>
      <c r="B79" s="175"/>
      <c r="C79" s="176"/>
      <c r="D79" s="176"/>
      <c r="E79" s="176"/>
      <c r="F79" s="176"/>
      <c r="G79" s="176"/>
      <c r="H79" s="118"/>
      <c r="I79" s="262"/>
      <c r="J79" s="325" t="s">
        <v>77</v>
      </c>
      <c r="K79" s="272"/>
      <c r="L79" s="272"/>
      <c r="M79" s="326" t="str">
        <f>IF((M77="oui")*AND(M78="oui"),"oui","non")</f>
        <v>non</v>
      </c>
      <c r="N79" s="357"/>
      <c r="O79" s="5"/>
    </row>
    <row r="80" spans="1:16" customFormat="1" ht="19.5" thickTop="1" x14ac:dyDescent="0.25">
      <c r="A80" s="14" t="s">
        <v>43</v>
      </c>
      <c r="B80" s="129"/>
      <c r="C80" s="129"/>
      <c r="D80" s="10"/>
      <c r="E80" s="10"/>
      <c r="F80" s="10"/>
      <c r="G80" s="10"/>
      <c r="H80" s="118"/>
      <c r="I80" s="327"/>
      <c r="J80" s="159"/>
      <c r="K80" s="159"/>
      <c r="L80" s="159"/>
      <c r="M80" s="233"/>
      <c r="N80" s="357"/>
      <c r="O80" s="5"/>
    </row>
    <row r="81" spans="1:16" customFormat="1" ht="15" x14ac:dyDescent="0.25">
      <c r="A81" s="183" t="s">
        <v>220</v>
      </c>
      <c r="B81" s="184" t="s">
        <v>221</v>
      </c>
      <c r="C81" s="129"/>
      <c r="D81" s="10"/>
      <c r="E81" s="10"/>
      <c r="F81" s="10"/>
      <c r="G81" s="10"/>
      <c r="H81" s="118"/>
      <c r="I81" s="328"/>
      <c r="J81" s="329"/>
      <c r="K81" s="329"/>
      <c r="L81" s="329"/>
      <c r="M81" s="329"/>
      <c r="N81" s="359"/>
      <c r="O81" s="5"/>
    </row>
    <row r="82" spans="1:16" customFormat="1" ht="19.5" thickBot="1" x14ac:dyDescent="0.3">
      <c r="A82" s="14" t="s">
        <v>44</v>
      </c>
      <c r="B82" s="129"/>
      <c r="C82" s="129"/>
      <c r="D82" s="10"/>
      <c r="E82" s="10"/>
      <c r="F82" s="10"/>
      <c r="G82" s="10"/>
      <c r="H82" s="118"/>
      <c r="I82" s="58"/>
      <c r="J82" s="129"/>
      <c r="K82" s="129"/>
      <c r="L82" s="129"/>
      <c r="M82" s="129"/>
      <c r="N82" s="5"/>
      <c r="O82" s="5"/>
    </row>
    <row r="83" spans="1:16" s="3" customFormat="1" ht="98.25" customHeight="1" thickBot="1" x14ac:dyDescent="0.3">
      <c r="A83" s="26" t="s">
        <v>17</v>
      </c>
      <c r="B83" s="185" t="str">
        <f>IF(B81="mois","Niveau de rémunération annuelle brute + charges patronales à temps complet* (en €)","Coût journalier (en €)")</f>
        <v>Coût journalier (en €)</v>
      </c>
      <c r="C83" s="185" t="str">
        <f>IF(B81="mois","Durée d'activité sur le projet (en mois)","Nombre de jour travaillé par an")</f>
        <v>Nombre de jour travaillé par an</v>
      </c>
      <c r="D83" s="185" t="str">
        <f>IF(B81="mois","Quotité d'activité dédiée au projet (de 0 à 1)","Nombre de jours affectés sur la durée total du projet")</f>
        <v>Nombre de jours affectés sur la durée total du projet</v>
      </c>
      <c r="E83" s="186" t="s">
        <v>25</v>
      </c>
      <c r="F83" s="187" t="s">
        <v>222</v>
      </c>
      <c r="G83" s="188" t="s">
        <v>223</v>
      </c>
      <c r="H83" s="118"/>
      <c r="I83" s="18"/>
      <c r="J83" s="330" t="str">
        <f>IF($B$81="jours","Niveau de rémunération annuelle brute + charges patronales à temps complet* (RESERVÉ OFB)","")</f>
        <v>Niveau de rémunération annuelle brute + charges patronales à temps complet* (RESERVÉ OFB)</v>
      </c>
      <c r="K83" s="129"/>
      <c r="L83" s="129"/>
      <c r="M83" s="129"/>
      <c r="N83" s="5"/>
      <c r="O83" s="5"/>
      <c r="P83"/>
    </row>
    <row r="84" spans="1:16" ht="15.75" thickBot="1" x14ac:dyDescent="0.3">
      <c r="A84" s="189" t="s">
        <v>46</v>
      </c>
      <c r="B84" s="18"/>
      <c r="C84" s="18"/>
      <c r="D84" s="18"/>
      <c r="E84" s="18"/>
      <c r="F84" s="18"/>
      <c r="G84" s="18"/>
      <c r="H84" s="118"/>
      <c r="I84" s="331"/>
      <c r="J84" s="129"/>
      <c r="K84" s="129"/>
      <c r="L84" s="129"/>
      <c r="M84" s="129"/>
      <c r="N84" s="5"/>
      <c r="O84" s="5"/>
      <c r="P84"/>
    </row>
    <row r="85" spans="1:16" customFormat="1" ht="15" x14ac:dyDescent="0.25">
      <c r="A85" s="190"/>
      <c r="B85" s="191"/>
      <c r="C85" s="192"/>
      <c r="D85" s="193"/>
      <c r="E85" s="194">
        <f>IF(B$81="mois",((B85/12)*C85)*D85,B85*D85)</f>
        <v>0</v>
      </c>
      <c r="F85" s="195">
        <f t="shared" ref="F85:F94" si="1">IF(B$81="mois",IF($M$64="non",0,MIN((B85/12*C85*D85),(80000/12*C85*D85))),IF($M$64="non",0,IF(C85="","0,00",MIN((B85*D85),(80000/C85*D85)))))</f>
        <v>0</v>
      </c>
      <c r="G85" s="196" t="str">
        <f>IF(B$81="mois",IF(B85&gt;80000,"oui",""),IF(B85*C85&gt;80000,"oui",""))</f>
        <v/>
      </c>
      <c r="H85" s="119"/>
      <c r="I85" s="331"/>
      <c r="J85" s="332">
        <f>IF($B$81="jours",B85*C85,"")</f>
        <v>0</v>
      </c>
      <c r="K85" s="129"/>
      <c r="L85" s="129"/>
      <c r="M85" s="129"/>
      <c r="N85" s="5"/>
      <c r="O85" s="5"/>
      <c r="P85" s="3"/>
    </row>
    <row r="86" spans="1:16" ht="15" x14ac:dyDescent="0.25">
      <c r="A86" s="197"/>
      <c r="B86" s="198"/>
      <c r="C86" s="199"/>
      <c r="D86" s="200"/>
      <c r="E86" s="201">
        <f t="shared" ref="E86:E94" si="2">IF(B$81="mois",((B86/12)*C86)*D86,B86*D86)</f>
        <v>0</v>
      </c>
      <c r="F86" s="202">
        <f t="shared" si="1"/>
        <v>0</v>
      </c>
      <c r="G86" s="203" t="str">
        <f t="shared" ref="G86:G94" si="3">IF(B$81="mois",IF(B86&gt;80000,"oui",""),IF(B86*C86&gt;80000,"oui",""))</f>
        <v/>
      </c>
      <c r="H86" s="25"/>
      <c r="I86" s="331"/>
      <c r="J86" s="332">
        <f t="shared" ref="J86:J94" si="4">IF($B$81="jours",B86*C86,"")</f>
        <v>0</v>
      </c>
      <c r="K86" s="129"/>
      <c r="L86" s="129"/>
      <c r="M86" s="129"/>
      <c r="N86" s="5"/>
      <c r="O86" s="5"/>
    </row>
    <row r="87" spans="1:16" customFormat="1" ht="15" x14ac:dyDescent="0.25">
      <c r="A87" s="197"/>
      <c r="B87" s="198"/>
      <c r="C87" s="198"/>
      <c r="D87" s="200"/>
      <c r="E87" s="201">
        <f t="shared" si="2"/>
        <v>0</v>
      </c>
      <c r="F87" s="202">
        <f t="shared" si="1"/>
        <v>0</v>
      </c>
      <c r="G87" s="203" t="str">
        <f t="shared" si="3"/>
        <v/>
      </c>
      <c r="H87" s="45"/>
      <c r="I87" s="331"/>
      <c r="J87" s="332">
        <f t="shared" si="4"/>
        <v>0</v>
      </c>
      <c r="K87" s="129"/>
      <c r="L87" s="129"/>
      <c r="M87" s="333"/>
      <c r="N87" s="5"/>
      <c r="O87" s="5"/>
    </row>
    <row r="88" spans="1:16" customFormat="1" ht="15" customHeight="1" x14ac:dyDescent="0.25">
      <c r="A88" s="197"/>
      <c r="B88" s="198"/>
      <c r="C88" s="198"/>
      <c r="D88" s="200"/>
      <c r="E88" s="201">
        <f t="shared" si="2"/>
        <v>0</v>
      </c>
      <c r="F88" s="202">
        <f t="shared" si="1"/>
        <v>0</v>
      </c>
      <c r="G88" s="203" t="str">
        <f t="shared" si="3"/>
        <v/>
      </c>
      <c r="H88" s="120"/>
      <c r="I88" s="331"/>
      <c r="J88" s="332">
        <f t="shared" si="4"/>
        <v>0</v>
      </c>
      <c r="K88" s="129"/>
      <c r="L88" s="129"/>
      <c r="M88" s="333"/>
      <c r="N88" s="5"/>
      <c r="O88" s="5"/>
      <c r="P88" s="4"/>
    </row>
    <row r="89" spans="1:16" s="2" customFormat="1" ht="15" x14ac:dyDescent="0.25">
      <c r="A89" s="197"/>
      <c r="B89" s="198"/>
      <c r="C89" s="198"/>
      <c r="D89" s="200"/>
      <c r="E89" s="201">
        <f t="shared" si="2"/>
        <v>0</v>
      </c>
      <c r="F89" s="202">
        <f t="shared" si="1"/>
        <v>0</v>
      </c>
      <c r="G89" s="203" t="str">
        <f t="shared" si="3"/>
        <v/>
      </c>
      <c r="I89" s="331"/>
      <c r="J89" s="332">
        <f t="shared" si="4"/>
        <v>0</v>
      </c>
      <c r="K89" s="129"/>
      <c r="L89" s="129"/>
      <c r="M89" s="333"/>
      <c r="N89" s="5"/>
      <c r="O89" s="5"/>
      <c r="P89"/>
    </row>
    <row r="90" spans="1:16" customFormat="1" ht="15" x14ac:dyDescent="0.25">
      <c r="A90" s="197"/>
      <c r="B90" s="198"/>
      <c r="C90" s="198"/>
      <c r="D90" s="200"/>
      <c r="E90" s="201">
        <f t="shared" si="2"/>
        <v>0</v>
      </c>
      <c r="F90" s="202">
        <f t="shared" si="1"/>
        <v>0</v>
      </c>
      <c r="G90" s="203" t="str">
        <f t="shared" si="3"/>
        <v/>
      </c>
      <c r="H90" s="121"/>
      <c r="I90" s="331"/>
      <c r="J90" s="332">
        <f t="shared" si="4"/>
        <v>0</v>
      </c>
      <c r="K90" s="129"/>
      <c r="L90" s="129"/>
      <c r="M90" s="159"/>
      <c r="N90" s="45"/>
      <c r="O90" s="45"/>
    </row>
    <row r="91" spans="1:16" customFormat="1" ht="15" x14ac:dyDescent="0.25">
      <c r="A91" s="197"/>
      <c r="B91" s="198"/>
      <c r="C91" s="198"/>
      <c r="D91" s="200"/>
      <c r="E91" s="201">
        <f t="shared" si="2"/>
        <v>0</v>
      </c>
      <c r="F91" s="202">
        <f t="shared" si="1"/>
        <v>0</v>
      </c>
      <c r="G91" s="203" t="str">
        <f t="shared" si="3"/>
        <v/>
      </c>
      <c r="H91" s="18"/>
      <c r="I91" s="331"/>
      <c r="J91" s="332">
        <f t="shared" si="4"/>
        <v>0</v>
      </c>
      <c r="K91" s="129"/>
      <c r="L91" s="129"/>
      <c r="M91" s="333"/>
      <c r="N91" s="5"/>
      <c r="O91" s="5"/>
      <c r="P91" s="2"/>
    </row>
    <row r="92" spans="1:16" customFormat="1" ht="15" x14ac:dyDescent="0.25">
      <c r="A92" s="197"/>
      <c r="B92" s="204"/>
      <c r="C92" s="204"/>
      <c r="D92" s="205"/>
      <c r="E92" s="201">
        <f t="shared" si="2"/>
        <v>0</v>
      </c>
      <c r="F92" s="202">
        <f t="shared" si="1"/>
        <v>0</v>
      </c>
      <c r="G92" s="203" t="str">
        <f t="shared" si="3"/>
        <v/>
      </c>
      <c r="H92" s="118"/>
      <c r="I92" s="331"/>
      <c r="J92" s="332">
        <f t="shared" si="4"/>
        <v>0</v>
      </c>
      <c r="K92" s="129"/>
      <c r="L92" s="129"/>
      <c r="M92" s="159"/>
      <c r="N92" s="1"/>
      <c r="O92" s="1"/>
    </row>
    <row r="93" spans="1:16" customFormat="1" ht="15" x14ac:dyDescent="0.25">
      <c r="A93" s="197"/>
      <c r="B93" s="198"/>
      <c r="C93" s="198"/>
      <c r="D93" s="200"/>
      <c r="E93" s="201">
        <f t="shared" si="2"/>
        <v>0</v>
      </c>
      <c r="F93" s="202">
        <f t="shared" si="1"/>
        <v>0</v>
      </c>
      <c r="G93" s="203" t="str">
        <f t="shared" si="3"/>
        <v/>
      </c>
      <c r="H93" s="118"/>
      <c r="I93" s="331"/>
      <c r="J93" s="332">
        <f t="shared" si="4"/>
        <v>0</v>
      </c>
      <c r="K93" s="129"/>
      <c r="L93" s="129"/>
      <c r="M93" s="159"/>
      <c r="N93" s="5"/>
      <c r="O93" s="5"/>
    </row>
    <row r="94" spans="1:16" customFormat="1" ht="15" x14ac:dyDescent="0.25">
      <c r="A94" s="197"/>
      <c r="B94" s="198"/>
      <c r="C94" s="198"/>
      <c r="D94" s="200"/>
      <c r="E94" s="201">
        <f t="shared" si="2"/>
        <v>0</v>
      </c>
      <c r="F94" s="202">
        <f t="shared" si="1"/>
        <v>0</v>
      </c>
      <c r="G94" s="203" t="str">
        <f t="shared" si="3"/>
        <v/>
      </c>
      <c r="H94" s="118"/>
      <c r="I94" s="334"/>
      <c r="J94" s="332">
        <f t="shared" si="4"/>
        <v>0</v>
      </c>
      <c r="K94" s="129"/>
      <c r="L94" s="129"/>
      <c r="M94" s="159"/>
      <c r="N94" s="1"/>
      <c r="O94" s="1"/>
    </row>
    <row r="95" spans="1:16" customFormat="1" ht="15.75" thickBot="1" x14ac:dyDescent="0.3">
      <c r="A95" s="206" t="s">
        <v>13</v>
      </c>
      <c r="B95" s="207"/>
      <c r="C95" s="208" t="str">
        <f>IF(B$81="jours","",SUM(C85:C94))</f>
        <v/>
      </c>
      <c r="D95" s="209">
        <f>IF(B$81="mois","",SUM(D85:D94))</f>
        <v>0</v>
      </c>
      <c r="E95" s="210">
        <f>SUM(E85:E94)</f>
        <v>0</v>
      </c>
      <c r="F95" s="211">
        <f>SUM(F85:F94)</f>
        <v>0</v>
      </c>
      <c r="G95" s="212"/>
      <c r="H95" s="118"/>
      <c r="I95" s="335"/>
      <c r="J95" s="129"/>
      <c r="K95" s="129"/>
      <c r="L95" s="129"/>
      <c r="M95" s="159"/>
      <c r="N95" s="5"/>
      <c r="O95" s="5"/>
    </row>
    <row r="96" spans="1:16" customFormat="1" ht="15.75" thickBot="1" x14ac:dyDescent="0.3">
      <c r="A96" s="213"/>
      <c r="B96" s="214"/>
      <c r="C96" s="214"/>
      <c r="D96" s="215"/>
      <c r="E96" s="215"/>
      <c r="F96" s="215"/>
      <c r="G96" s="214"/>
      <c r="H96" s="118"/>
      <c r="I96" s="336"/>
      <c r="J96" s="129"/>
      <c r="K96" s="129"/>
      <c r="L96" s="129"/>
      <c r="M96" s="159"/>
      <c r="N96" s="5"/>
      <c r="O96" s="5"/>
    </row>
    <row r="97" spans="1:16" customFormat="1" ht="30.75" thickBot="1" x14ac:dyDescent="0.3">
      <c r="A97" s="216" t="s">
        <v>62</v>
      </c>
      <c r="B97" s="523"/>
      <c r="C97" s="524"/>
      <c r="D97" s="524"/>
      <c r="E97" s="524"/>
      <c r="F97" s="524"/>
      <c r="G97" s="525"/>
      <c r="H97" s="118"/>
      <c r="I97" s="337"/>
      <c r="J97" s="129"/>
      <c r="K97" s="129"/>
      <c r="L97" s="129"/>
      <c r="M97" s="159"/>
      <c r="N97" s="5"/>
      <c r="O97" s="5"/>
    </row>
    <row r="98" spans="1:16" customFormat="1" ht="15" x14ac:dyDescent="0.25">
      <c r="A98" s="217"/>
      <c r="B98" s="217"/>
      <c r="C98" s="217"/>
      <c r="D98" s="217"/>
      <c r="E98" s="217"/>
      <c r="F98" s="217"/>
      <c r="G98" s="217"/>
      <c r="H98" s="118"/>
      <c r="I98" s="177"/>
      <c r="J98" s="129"/>
      <c r="K98" s="129"/>
      <c r="L98" s="129"/>
      <c r="M98" s="159"/>
      <c r="N98" s="5"/>
      <c r="O98" s="5"/>
    </row>
    <row r="99" spans="1:16" customFormat="1" ht="19.5" thickBot="1" x14ac:dyDescent="0.3">
      <c r="A99" s="14" t="s">
        <v>47</v>
      </c>
      <c r="B99" s="10"/>
      <c r="C99" s="10"/>
      <c r="D99" s="10"/>
      <c r="E99" s="10"/>
      <c r="F99" s="10"/>
      <c r="G99" s="10"/>
      <c r="H99" s="118"/>
      <c r="I99" s="58"/>
      <c r="J99" s="129"/>
      <c r="K99" s="129"/>
      <c r="L99" s="129"/>
      <c r="M99" s="159"/>
      <c r="N99" s="5"/>
      <c r="O99" s="5"/>
    </row>
    <row r="100" spans="1:16" s="3" customFormat="1" ht="96.75" customHeight="1" thickBot="1" x14ac:dyDescent="0.3">
      <c r="A100" s="59" t="s">
        <v>17</v>
      </c>
      <c r="B100" s="218" t="str">
        <f>IF(B81="mois","Niveau de rémunération annuelle brute + charges patronales à temps complet* (en €)","Coût journalier (en €)")</f>
        <v>Coût journalier (en €)</v>
      </c>
      <c r="C100" s="218" t="str">
        <f>IF(B81="mois","Durée d'activité sur le projet (en mois)","Nombre de jour travaillé par an")</f>
        <v>Nombre de jour travaillé par an</v>
      </c>
      <c r="D100" s="218" t="str">
        <f>IF(B81="mois","Quotité d'activité dédiée au projet (de 0 à 1)","Nombre de jours affectés sur la durée total du projet")</f>
        <v>Nombre de jours affectés sur la durée total du projet</v>
      </c>
      <c r="E100" s="218" t="s">
        <v>25</v>
      </c>
      <c r="F100" s="219" t="s">
        <v>222</v>
      </c>
      <c r="G100" s="220" t="s">
        <v>223</v>
      </c>
      <c r="H100" s="118"/>
      <c r="I100" s="18"/>
      <c r="J100" s="330" t="str">
        <f>IF($B$81="jours","Niveau de rémunération annuelle brute + charges patronales à temps complet* (RESERVÉ OFB)","")</f>
        <v>Niveau de rémunération annuelle brute + charges patronales à temps complet* (RESERVÉ OFB)</v>
      </c>
      <c r="K100" s="129"/>
      <c r="L100" s="129"/>
      <c r="M100" s="159"/>
      <c r="N100" s="5"/>
      <c r="O100" s="5"/>
      <c r="P100"/>
    </row>
    <row r="101" spans="1:16" ht="15.75" thickBot="1" x14ac:dyDescent="0.3">
      <c r="A101" s="189" t="s">
        <v>46</v>
      </c>
      <c r="B101" s="18"/>
      <c r="C101" s="18"/>
      <c r="D101" s="18"/>
      <c r="E101" s="18"/>
      <c r="F101" s="18"/>
      <c r="G101" s="18"/>
      <c r="H101" s="118"/>
      <c r="I101" s="331"/>
      <c r="J101" s="129"/>
      <c r="K101" s="129"/>
      <c r="L101" s="129"/>
      <c r="M101" s="159"/>
      <c r="N101" s="5"/>
      <c r="O101" s="5"/>
      <c r="P101"/>
    </row>
    <row r="102" spans="1:16" ht="15" x14ac:dyDescent="0.25">
      <c r="A102" s="190"/>
      <c r="B102" s="191"/>
      <c r="C102" s="192"/>
      <c r="D102" s="193"/>
      <c r="E102" s="194">
        <f>IF(B$81="mois",((B102/12)*C102)*D102,B102*D102)</f>
        <v>0</v>
      </c>
      <c r="F102" s="195" t="str">
        <f>IF(B$81="mois",MIN((B102/12*C102*D102),(80000/12*C102*D102)),IF(B102="","0,00",MIN((B102*D102),(80000/C102*D102))))</f>
        <v>0,00</v>
      </c>
      <c r="G102" s="196" t="str">
        <f t="shared" ref="G102:G111" si="5">IF(B$81="mois",IF(B102&gt;80000,"oui",""),IF(B102*C102&gt;80000,"oui",""))</f>
        <v/>
      </c>
      <c r="H102" s="119"/>
      <c r="I102" s="331"/>
      <c r="J102" s="332">
        <f>IF($B$81="jours",B102*C102,"")</f>
        <v>0</v>
      </c>
      <c r="K102" s="129"/>
      <c r="L102" s="129"/>
      <c r="M102" s="159"/>
      <c r="N102" s="5"/>
      <c r="O102" s="5"/>
      <c r="P102" s="3"/>
    </row>
    <row r="103" spans="1:16" ht="15" x14ac:dyDescent="0.2">
      <c r="A103" s="197"/>
      <c r="B103" s="198"/>
      <c r="C103" s="199"/>
      <c r="D103" s="200"/>
      <c r="E103" s="201">
        <f t="shared" ref="E103:E111" si="6">IF(B$81="mois",((B103/12)*C103)*D103,B103*D103)</f>
        <v>0</v>
      </c>
      <c r="F103" s="202" t="str">
        <f t="shared" ref="F103:F111" si="7">IF(B$81="mois",MIN((B103/12*C103*D103),(80000/12*C103*D103)),IF(B103="","0,00",MIN((B103*D103),(80000/C103*D103))))</f>
        <v>0,00</v>
      </c>
      <c r="G103" s="203" t="str">
        <f t="shared" si="5"/>
        <v/>
      </c>
      <c r="I103" s="331"/>
      <c r="J103" s="332">
        <f t="shared" ref="J103:J111" si="8">IF($B$81="jours",B103*C103,"")</f>
        <v>0</v>
      </c>
      <c r="K103" s="129"/>
      <c r="L103" s="129"/>
      <c r="M103" s="159"/>
      <c r="N103" s="5"/>
      <c r="O103" s="5"/>
    </row>
    <row r="104" spans="1:16" customFormat="1" ht="15" x14ac:dyDescent="0.25">
      <c r="A104" s="197"/>
      <c r="B104" s="198"/>
      <c r="C104" s="198"/>
      <c r="D104" s="200"/>
      <c r="E104" s="201">
        <f t="shared" si="6"/>
        <v>0</v>
      </c>
      <c r="F104" s="202" t="str">
        <f t="shared" si="7"/>
        <v>0,00</v>
      </c>
      <c r="G104" s="203" t="str">
        <f t="shared" si="5"/>
        <v/>
      </c>
      <c r="H104" s="45"/>
      <c r="I104" s="331"/>
      <c r="J104" s="332">
        <f t="shared" si="8"/>
        <v>0</v>
      </c>
      <c r="K104" s="129"/>
      <c r="L104" s="129"/>
      <c r="M104" s="338"/>
      <c r="N104" s="4"/>
    </row>
    <row r="105" spans="1:16" customFormat="1" ht="15" customHeight="1" x14ac:dyDescent="0.25">
      <c r="A105" s="197"/>
      <c r="B105" s="198"/>
      <c r="C105" s="198"/>
      <c r="D105" s="200"/>
      <c r="E105" s="201">
        <f t="shared" si="6"/>
        <v>0</v>
      </c>
      <c r="F105" s="202" t="str">
        <f t="shared" si="7"/>
        <v>0,00</v>
      </c>
      <c r="G105" s="203" t="str">
        <f t="shared" si="5"/>
        <v/>
      </c>
      <c r="H105" s="5"/>
      <c r="I105" s="331"/>
      <c r="J105" s="332">
        <f t="shared" si="8"/>
        <v>0</v>
      </c>
      <c r="K105" s="129"/>
      <c r="L105" s="129"/>
      <c r="M105" s="159"/>
      <c r="N105" s="4"/>
    </row>
    <row r="106" spans="1:16" customFormat="1" ht="15" x14ac:dyDescent="0.25">
      <c r="A106" s="197"/>
      <c r="B106" s="198"/>
      <c r="C106" s="198"/>
      <c r="D106" s="200"/>
      <c r="E106" s="201">
        <f t="shared" si="6"/>
        <v>0</v>
      </c>
      <c r="F106" s="202" t="str">
        <f t="shared" si="7"/>
        <v>0,00</v>
      </c>
      <c r="G106" s="203" t="str">
        <f t="shared" si="5"/>
        <v/>
      </c>
      <c r="H106" s="2"/>
      <c r="I106" s="331"/>
      <c r="J106" s="332">
        <f t="shared" si="8"/>
        <v>0</v>
      </c>
      <c r="K106" s="129"/>
      <c r="L106" s="129"/>
      <c r="M106" s="333"/>
    </row>
    <row r="107" spans="1:16" customFormat="1" ht="15" x14ac:dyDescent="0.25">
      <c r="A107" s="197"/>
      <c r="B107" s="198"/>
      <c r="C107" s="198"/>
      <c r="D107" s="200"/>
      <c r="E107" s="201">
        <f t="shared" si="6"/>
        <v>0</v>
      </c>
      <c r="F107" s="202" t="str">
        <f t="shared" si="7"/>
        <v>0,00</v>
      </c>
      <c r="G107" s="203" t="str">
        <f t="shared" si="5"/>
        <v/>
      </c>
      <c r="H107" s="2"/>
      <c r="I107" s="331"/>
      <c r="J107" s="332">
        <f t="shared" si="8"/>
        <v>0</v>
      </c>
      <c r="K107" s="129"/>
      <c r="L107" s="129"/>
      <c r="M107" s="159"/>
    </row>
    <row r="108" spans="1:16" customFormat="1" ht="15" x14ac:dyDescent="0.25">
      <c r="A108" s="197"/>
      <c r="B108" s="198"/>
      <c r="C108" s="198"/>
      <c r="D108" s="200"/>
      <c r="E108" s="201">
        <f t="shared" si="6"/>
        <v>0</v>
      </c>
      <c r="F108" s="202" t="str">
        <f t="shared" si="7"/>
        <v>0,00</v>
      </c>
      <c r="G108" s="203" t="str">
        <f t="shared" si="5"/>
        <v/>
      </c>
      <c r="H108" s="2"/>
      <c r="I108" s="331"/>
      <c r="J108" s="332">
        <f t="shared" si="8"/>
        <v>0</v>
      </c>
      <c r="K108" s="129"/>
      <c r="L108" s="129"/>
      <c r="M108" s="333"/>
    </row>
    <row r="109" spans="1:16" customFormat="1" ht="15" x14ac:dyDescent="0.25">
      <c r="A109" s="197"/>
      <c r="B109" s="204"/>
      <c r="C109" s="204"/>
      <c r="D109" s="205"/>
      <c r="E109" s="201">
        <f t="shared" si="6"/>
        <v>0</v>
      </c>
      <c r="F109" s="202" t="str">
        <f t="shared" si="7"/>
        <v>0,00</v>
      </c>
      <c r="G109" s="203" t="str">
        <f t="shared" si="5"/>
        <v/>
      </c>
      <c r="H109" s="2"/>
      <c r="I109" s="331"/>
      <c r="J109" s="332">
        <f t="shared" si="8"/>
        <v>0</v>
      </c>
      <c r="K109" s="129"/>
      <c r="L109" s="129"/>
      <c r="M109" s="159"/>
    </row>
    <row r="110" spans="1:16" customFormat="1" ht="15" x14ac:dyDescent="0.25">
      <c r="A110" s="197"/>
      <c r="B110" s="198"/>
      <c r="C110" s="198"/>
      <c r="D110" s="200"/>
      <c r="E110" s="201">
        <f t="shared" si="6"/>
        <v>0</v>
      </c>
      <c r="F110" s="202" t="str">
        <f t="shared" si="7"/>
        <v>0,00</v>
      </c>
      <c r="G110" s="203" t="str">
        <f t="shared" si="5"/>
        <v/>
      </c>
      <c r="H110" s="2"/>
      <c r="I110" s="331"/>
      <c r="J110" s="332">
        <f t="shared" si="8"/>
        <v>0</v>
      </c>
      <c r="K110" s="129"/>
      <c r="L110" s="129"/>
      <c r="M110" s="159"/>
    </row>
    <row r="111" spans="1:16" customFormat="1" ht="15" x14ac:dyDescent="0.25">
      <c r="A111" s="197"/>
      <c r="B111" s="198"/>
      <c r="C111" s="198"/>
      <c r="D111" s="200"/>
      <c r="E111" s="201">
        <f t="shared" si="6"/>
        <v>0</v>
      </c>
      <c r="F111" s="202" t="str">
        <f t="shared" si="7"/>
        <v>0,00</v>
      </c>
      <c r="G111" s="203" t="str">
        <f t="shared" si="5"/>
        <v/>
      </c>
      <c r="H111" s="2"/>
      <c r="I111" s="334"/>
      <c r="J111" s="332">
        <f t="shared" si="8"/>
        <v>0</v>
      </c>
      <c r="K111" s="129"/>
      <c r="L111" s="129"/>
      <c r="M111" s="159"/>
    </row>
    <row r="112" spans="1:16" customFormat="1" ht="15.75" thickBot="1" x14ac:dyDescent="0.3">
      <c r="A112" s="221" t="s">
        <v>13</v>
      </c>
      <c r="B112" s="207"/>
      <c r="C112" s="208" t="str">
        <f>IF(B$81="jours","",SUM(C102:C111))</f>
        <v/>
      </c>
      <c r="D112" s="209">
        <f>IF(B$81="mois","",SUM(D102:D111))</f>
        <v>0</v>
      </c>
      <c r="E112" s="210">
        <f>SUM(E102:E111)</f>
        <v>0</v>
      </c>
      <c r="F112" s="211">
        <f>SUM(F102:F111)</f>
        <v>0</v>
      </c>
      <c r="G112" s="212"/>
      <c r="H112" s="2"/>
      <c r="I112" s="339"/>
      <c r="J112" s="129"/>
      <c r="K112" s="129"/>
      <c r="L112" s="129"/>
      <c r="M112" s="159"/>
    </row>
    <row r="113" spans="1:13" ht="15.75" thickBot="1" x14ac:dyDescent="0.3">
      <c r="A113" s="129"/>
      <c r="B113" s="129"/>
      <c r="C113" s="129"/>
      <c r="D113" s="129"/>
      <c r="E113" s="129"/>
      <c r="F113" s="129"/>
      <c r="G113" s="129"/>
      <c r="H113" s="2"/>
      <c r="I113" s="336"/>
      <c r="J113" s="129"/>
      <c r="K113" s="129"/>
      <c r="L113" s="129"/>
      <c r="M113" s="159"/>
    </row>
    <row r="114" spans="1:13" customFormat="1" ht="30.75" thickBot="1" x14ac:dyDescent="0.3">
      <c r="A114" s="216" t="s">
        <v>63</v>
      </c>
      <c r="B114" s="523"/>
      <c r="C114" s="524"/>
      <c r="D114" s="524"/>
      <c r="E114" s="524"/>
      <c r="F114" s="524"/>
      <c r="G114" s="525"/>
      <c r="H114" s="2"/>
      <c r="I114" s="339"/>
      <c r="J114" s="129"/>
      <c r="K114" s="129"/>
      <c r="L114" s="129"/>
      <c r="M114" s="159"/>
    </row>
    <row r="115" spans="1:13" ht="15" x14ac:dyDescent="0.2">
      <c r="A115" s="217"/>
      <c r="B115" s="217"/>
      <c r="C115" s="217"/>
      <c r="D115" s="217"/>
      <c r="E115" s="217"/>
      <c r="F115" s="217"/>
      <c r="G115" s="129"/>
      <c r="I115" s="177"/>
      <c r="J115" s="129"/>
      <c r="K115" s="129"/>
      <c r="L115" s="129"/>
      <c r="M115" s="159"/>
    </row>
    <row r="116" spans="1:13" ht="18.75" x14ac:dyDescent="0.25">
      <c r="A116" s="14" t="s">
        <v>224</v>
      </c>
      <c r="B116" s="10"/>
      <c r="C116" s="10"/>
      <c r="D116" s="10"/>
      <c r="E116" s="10"/>
      <c r="F116" s="10"/>
      <c r="G116" s="10"/>
      <c r="H116" s="45"/>
      <c r="I116" s="177"/>
      <c r="J116" s="129"/>
      <c r="K116" s="129"/>
      <c r="L116" s="129"/>
      <c r="M116" s="159"/>
    </row>
    <row r="117" spans="1:13" customFormat="1" ht="19.5" thickBot="1" x14ac:dyDescent="0.3">
      <c r="A117" s="14"/>
      <c r="B117" s="10"/>
      <c r="C117" s="10"/>
      <c r="D117" s="10"/>
      <c r="E117" s="10"/>
      <c r="F117" s="10"/>
      <c r="G117" s="10"/>
      <c r="H117" s="5"/>
      <c r="I117" s="177"/>
      <c r="J117" s="129"/>
      <c r="K117" s="129"/>
      <c r="L117" s="129"/>
      <c r="M117" s="159"/>
    </row>
    <row r="118" spans="1:13" ht="90" x14ac:dyDescent="0.2">
      <c r="A118" s="15" t="s">
        <v>18</v>
      </c>
      <c r="B118" s="16" t="s">
        <v>225</v>
      </c>
      <c r="C118" s="16" t="s">
        <v>226</v>
      </c>
      <c r="D118" s="16" t="s">
        <v>53</v>
      </c>
      <c r="E118" s="16" t="s">
        <v>227</v>
      </c>
      <c r="F118" s="10"/>
      <c r="G118" s="10"/>
      <c r="I118" s="177"/>
      <c r="J118" s="338"/>
      <c r="K118" s="338"/>
      <c r="L118" s="159"/>
      <c r="M118" s="159"/>
    </row>
    <row r="119" spans="1:13" ht="15" x14ac:dyDescent="0.2">
      <c r="A119" s="222"/>
      <c r="B119" s="223"/>
      <c r="C119" s="223"/>
      <c r="D119" s="223"/>
      <c r="E119" s="224" t="str">
        <f t="shared" ref="E119:E123" si="9">IF(B119&lt;&gt;"",MIN(B119/(C119*12)*D119,B119),"")</f>
        <v/>
      </c>
      <c r="F119" s="10"/>
      <c r="G119" s="10"/>
      <c r="I119" s="177"/>
      <c r="J119" s="159"/>
      <c r="K119" s="159"/>
      <c r="L119" s="159"/>
      <c r="M119" s="159"/>
    </row>
    <row r="120" spans="1:13" ht="15" x14ac:dyDescent="0.2">
      <c r="A120" s="222"/>
      <c r="B120" s="223"/>
      <c r="C120" s="223"/>
      <c r="D120" s="223"/>
      <c r="E120" s="224" t="str">
        <f t="shared" si="9"/>
        <v/>
      </c>
      <c r="F120" s="10"/>
      <c r="G120" s="10"/>
      <c r="I120" s="339"/>
      <c r="J120" s="159"/>
      <c r="K120" s="159"/>
      <c r="L120" s="159"/>
      <c r="M120" s="159"/>
    </row>
    <row r="121" spans="1:13" ht="15" x14ac:dyDescent="0.2">
      <c r="A121" s="222"/>
      <c r="B121" s="223"/>
      <c r="C121" s="223"/>
      <c r="D121" s="223"/>
      <c r="E121" s="224" t="str">
        <f t="shared" si="9"/>
        <v/>
      </c>
      <c r="F121" s="10"/>
      <c r="G121" s="10"/>
      <c r="I121" s="339"/>
      <c r="J121" s="159"/>
      <c r="K121" s="159"/>
      <c r="L121" s="338"/>
      <c r="M121" s="10"/>
    </row>
    <row r="122" spans="1:13" ht="15" x14ac:dyDescent="0.2">
      <c r="A122" s="222"/>
      <c r="B122" s="223"/>
      <c r="C122" s="223"/>
      <c r="D122" s="223"/>
      <c r="E122" s="224" t="str">
        <f t="shared" si="9"/>
        <v/>
      </c>
      <c r="F122" s="10"/>
      <c r="G122" s="10"/>
      <c r="I122" s="339"/>
      <c r="J122" s="159"/>
      <c r="K122" s="159"/>
      <c r="L122" s="159"/>
      <c r="M122" s="10"/>
    </row>
    <row r="123" spans="1:13" ht="15" x14ac:dyDescent="0.2">
      <c r="A123" s="222"/>
      <c r="B123" s="223"/>
      <c r="C123" s="223"/>
      <c r="D123" s="223"/>
      <c r="E123" s="224" t="str">
        <f t="shared" si="9"/>
        <v/>
      </c>
      <c r="F123" s="10"/>
      <c r="G123" s="10"/>
      <c r="I123" s="129"/>
      <c r="J123" s="159"/>
      <c r="K123" s="159"/>
      <c r="L123" s="159"/>
      <c r="M123" s="10"/>
    </row>
    <row r="124" spans="1:13" ht="15.75" thickBot="1" x14ac:dyDescent="0.25">
      <c r="A124" s="225" t="s">
        <v>13</v>
      </c>
      <c r="B124" s="226">
        <f t="shared" ref="B124:D124" si="10">SUM(B119:B123)</f>
        <v>0</v>
      </c>
      <c r="C124" s="226">
        <f t="shared" si="10"/>
        <v>0</v>
      </c>
      <c r="D124" s="226">
        <f t="shared" si="10"/>
        <v>0</v>
      </c>
      <c r="E124" s="227">
        <f>SUM(E119:E123)</f>
        <v>0</v>
      </c>
      <c r="F124" s="10"/>
      <c r="G124" s="10"/>
      <c r="I124" s="129"/>
      <c r="J124" s="159"/>
      <c r="K124" s="159"/>
      <c r="L124" s="159"/>
      <c r="M124" s="10"/>
    </row>
    <row r="125" spans="1:13" ht="15.75" thickBot="1" x14ac:dyDescent="0.25">
      <c r="A125" s="129"/>
      <c r="B125" s="129"/>
      <c r="C125" s="129"/>
      <c r="D125" s="129"/>
      <c r="E125" s="129"/>
      <c r="F125" s="129"/>
      <c r="G125" s="129"/>
      <c r="I125" s="129"/>
      <c r="J125" s="159"/>
      <c r="K125" s="159"/>
      <c r="L125" s="159"/>
      <c r="M125" s="10"/>
    </row>
    <row r="126" spans="1:13" ht="30.75" thickBot="1" x14ac:dyDescent="0.25">
      <c r="A126" s="216" t="s">
        <v>69</v>
      </c>
      <c r="B126" s="523"/>
      <c r="C126" s="524"/>
      <c r="D126" s="524"/>
      <c r="E126" s="524"/>
      <c r="F126" s="524"/>
      <c r="G126" s="525"/>
      <c r="I126" s="129"/>
      <c r="J126" s="159"/>
      <c r="K126" s="159"/>
      <c r="L126" s="159"/>
      <c r="M126" s="10"/>
    </row>
    <row r="127" spans="1:13" ht="15" x14ac:dyDescent="0.2">
      <c r="A127" s="129"/>
      <c r="B127" s="129"/>
      <c r="C127" s="129"/>
      <c r="D127" s="129"/>
      <c r="E127" s="129"/>
      <c r="F127" s="129"/>
      <c r="G127" s="129"/>
      <c r="I127" s="129"/>
      <c r="J127" s="159"/>
      <c r="K127" s="159"/>
      <c r="L127" s="159"/>
      <c r="M127" s="10"/>
    </row>
  </sheetData>
  <mergeCells count="65">
    <mergeCell ref="J72:M72"/>
    <mergeCell ref="J78:L78"/>
    <mergeCell ref="J46:M46"/>
    <mergeCell ref="J50:M50"/>
    <mergeCell ref="J52:L52"/>
    <mergeCell ref="J53:L53"/>
    <mergeCell ref="L57:M57"/>
    <mergeCell ref="A2:E5"/>
    <mergeCell ref="B97:G97"/>
    <mergeCell ref="B114:G114"/>
    <mergeCell ref="B126:G126"/>
    <mergeCell ref="L18:M18"/>
    <mergeCell ref="L19:M19"/>
    <mergeCell ref="L20:M20"/>
    <mergeCell ref="L21:M21"/>
    <mergeCell ref="L22:M22"/>
    <mergeCell ref="L23:M23"/>
    <mergeCell ref="L24:M24"/>
    <mergeCell ref="L25:M25"/>
    <mergeCell ref="L26:M26"/>
    <mergeCell ref="L27:M27"/>
    <mergeCell ref="L28:M28"/>
    <mergeCell ref="L29:M29"/>
    <mergeCell ref="A8:A9"/>
    <mergeCell ref="C16:G16"/>
    <mergeCell ref="C18:G18"/>
    <mergeCell ref="C19:G19"/>
    <mergeCell ref="C20:G20"/>
    <mergeCell ref="C21:G21"/>
    <mergeCell ref="C22:G22"/>
    <mergeCell ref="C23:G23"/>
    <mergeCell ref="C24:G24"/>
    <mergeCell ref="C25:G25"/>
    <mergeCell ref="C27:G27"/>
    <mergeCell ref="C28:G28"/>
    <mergeCell ref="K34:M34"/>
    <mergeCell ref="C36:G36"/>
    <mergeCell ref="L32:M32"/>
    <mergeCell ref="C60:G60"/>
    <mergeCell ref="C40:G40"/>
    <mergeCell ref="C41:G41"/>
    <mergeCell ref="C42:G42"/>
    <mergeCell ref="K41:M41"/>
    <mergeCell ref="K42:M42"/>
    <mergeCell ref="C55:G55"/>
    <mergeCell ref="C56:G56"/>
    <mergeCell ref="C57:G57"/>
    <mergeCell ref="C58:G58"/>
    <mergeCell ref="C59:G59"/>
    <mergeCell ref="C67:G67"/>
    <mergeCell ref="C26:G26"/>
    <mergeCell ref="C65:G65"/>
    <mergeCell ref="C66:G66"/>
    <mergeCell ref="C54:G54"/>
    <mergeCell ref="C48:G48"/>
    <mergeCell ref="C29:G29"/>
    <mergeCell ref="C49:G49"/>
    <mergeCell ref="C50:G50"/>
    <mergeCell ref="C51:G51"/>
    <mergeCell ref="C52:G52"/>
    <mergeCell ref="C53:G53"/>
    <mergeCell ref="C61:G61"/>
    <mergeCell ref="C62:G62"/>
    <mergeCell ref="C63:G63"/>
    <mergeCell ref="C64:G64"/>
  </mergeCells>
  <conditionalFormatting sqref="M67">
    <cfRule type="cellIs" dxfId="17" priority="6" operator="equal">
      <formula>"oui"</formula>
    </cfRule>
  </conditionalFormatting>
  <conditionalFormatting sqref="M68">
    <cfRule type="cellIs" dxfId="16" priority="5" operator="equal">
      <formula>"oui"</formula>
    </cfRule>
  </conditionalFormatting>
  <conditionalFormatting sqref="M69">
    <cfRule type="cellIs" dxfId="15" priority="4" operator="greaterThan">
      <formula>0.05</formula>
    </cfRule>
  </conditionalFormatting>
  <conditionalFormatting sqref="M60">
    <cfRule type="cellIs" dxfId="14" priority="3" operator="greaterThan">
      <formula>0.8</formula>
    </cfRule>
  </conditionalFormatting>
  <conditionalFormatting sqref="M49">
    <cfRule type="cellIs" dxfId="13" priority="1" operator="greaterThan">
      <formula>$M$60</formula>
    </cfRule>
    <cfRule type="cellIs" dxfId="12" priority="2" operator="greaterThan">
      <formula>"M60"</formula>
    </cfRule>
  </conditionalFormatting>
  <dataValidations count="2">
    <dataValidation type="list" allowBlank="1" showInputMessage="1" showErrorMessage="1" sqref="M67:M68 M74 M78" xr:uid="{FC4F2E92-31A0-48FC-8748-1A5F4042261E}">
      <formula1>"oui,non"</formula1>
    </dataValidation>
    <dataValidation type="list" allowBlank="1" showInputMessage="1" showErrorMessage="1" sqref="B81" xr:uid="{7906CC4B-87B4-42BB-AC9D-8678BE68DA91}">
      <formula1>"mois, jours"</formula1>
    </dataValidation>
  </dataValidations>
  <pageMargins left="0.70866141732283472" right="0.70866141732283472" top="0.74803149606299213" bottom="0.74803149606299213" header="0.31496062992125984" footer="0.31496062992125984"/>
  <pageSetup paperSize="9" scale="65" fitToHeight="0" orientation="portrait" r:id="rId1"/>
  <headerFooter>
    <oddFooter>&amp;R&amp;P/&amp;N</oddFooter>
  </headerFooter>
  <rowBreaks count="2" manualBreakCount="2">
    <brk id="45" max="6" man="1"/>
    <brk id="79"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D7490-838C-477C-B38B-8AC84B534BEF}">
  <sheetPr>
    <tabColor theme="4"/>
  </sheetPr>
  <dimension ref="A1:P127"/>
  <sheetViews>
    <sheetView zoomScale="85" zoomScaleNormal="85" zoomScaleSheetLayoutView="70" workbookViewId="0"/>
  </sheetViews>
  <sheetFormatPr baseColWidth="10" defaultRowHeight="12.75" x14ac:dyDescent="0.2"/>
  <cols>
    <col min="1" max="1" width="55.7109375" style="4" customWidth="1"/>
    <col min="2" max="7" width="13" style="4" customWidth="1"/>
    <col min="8" max="8" width="2.42578125" style="5" customWidth="1"/>
    <col min="9" max="9" width="2.42578125" style="4" customWidth="1"/>
    <col min="10" max="11" width="18.28515625" style="5" customWidth="1"/>
    <col min="12" max="12" width="21.140625" style="5" customWidth="1"/>
    <col min="13" max="13" width="21.140625" style="4" customWidth="1"/>
    <col min="14" max="14" width="1.5703125" style="4" customWidth="1"/>
    <col min="15" max="20" width="13.85546875" style="4" customWidth="1"/>
    <col min="21" max="16384" width="11.42578125" style="4"/>
  </cols>
  <sheetData>
    <row r="1" spans="1:14" ht="26.25" x14ac:dyDescent="0.4">
      <c r="A1" s="450" t="str">
        <f>'0 - Lisez-moi'!A2</f>
        <v>V2.1</v>
      </c>
      <c r="B1" s="60" t="s">
        <v>128</v>
      </c>
      <c r="I1" s="129"/>
      <c r="J1" s="159"/>
      <c r="K1" s="159"/>
      <c r="L1" s="159"/>
      <c r="M1" s="129"/>
    </row>
    <row r="2" spans="1:14" ht="18.75" customHeight="1" thickBot="1" x14ac:dyDescent="0.25">
      <c r="A2" s="522">
        <f>'0 - Lisez-moi'!B5</f>
        <v>0</v>
      </c>
      <c r="B2" s="522"/>
      <c r="C2" s="522"/>
      <c r="D2" s="522"/>
      <c r="E2" s="522"/>
      <c r="I2" s="228"/>
      <c r="J2" s="350" t="s">
        <v>61</v>
      </c>
      <c r="K2" s="351"/>
      <c r="L2" s="351"/>
      <c r="M2" s="352"/>
      <c r="N2" s="353"/>
    </row>
    <row r="3" spans="1:14" ht="26.25" customHeight="1" thickTop="1" x14ac:dyDescent="0.2">
      <c r="A3" s="522"/>
      <c r="B3" s="522"/>
      <c r="C3" s="522"/>
      <c r="D3" s="522"/>
      <c r="E3" s="522"/>
      <c r="I3" s="229"/>
      <c r="J3" s="159"/>
      <c r="K3" s="159"/>
      <c r="L3" s="159"/>
      <c r="M3" s="233"/>
      <c r="N3" s="354"/>
    </row>
    <row r="4" spans="1:14" ht="26.25" customHeight="1" x14ac:dyDescent="0.2">
      <c r="A4" s="522"/>
      <c r="B4" s="522"/>
      <c r="C4" s="522"/>
      <c r="D4" s="522"/>
      <c r="E4" s="522"/>
      <c r="I4" s="229"/>
      <c r="J4" s="230" t="s">
        <v>228</v>
      </c>
      <c r="K4" s="231" t="s">
        <v>229</v>
      </c>
      <c r="L4" s="232" t="s">
        <v>230</v>
      </c>
      <c r="M4" s="233"/>
      <c r="N4" s="354"/>
    </row>
    <row r="5" spans="1:14" ht="18.75" customHeight="1" x14ac:dyDescent="0.2">
      <c r="A5" s="522"/>
      <c r="B5" s="522"/>
      <c r="C5" s="522"/>
      <c r="D5" s="522"/>
      <c r="E5" s="522"/>
      <c r="F5" s="63"/>
      <c r="G5" s="63"/>
      <c r="H5" s="124"/>
      <c r="I5" s="229"/>
      <c r="J5" s="159"/>
      <c r="K5" s="159"/>
      <c r="L5" s="159"/>
      <c r="M5" s="233"/>
      <c r="N5" s="354"/>
    </row>
    <row r="6" spans="1:14" ht="18.75" customHeight="1" x14ac:dyDescent="0.2">
      <c r="A6" s="340" t="s">
        <v>85</v>
      </c>
      <c r="C6" s="12"/>
      <c r="D6" s="12"/>
      <c r="E6" s="12"/>
      <c r="F6" s="12"/>
      <c r="G6" s="12"/>
      <c r="H6" s="115"/>
      <c r="I6" s="229"/>
      <c r="J6" s="234"/>
      <c r="K6" s="176"/>
      <c r="L6" s="176"/>
      <c r="M6" s="176"/>
      <c r="N6" s="354"/>
    </row>
    <row r="7" spans="1:14" ht="18.75" customHeight="1" x14ac:dyDescent="0.2">
      <c r="A7" s="341" t="s">
        <v>84</v>
      </c>
      <c r="B7" s="13"/>
      <c r="C7" s="12"/>
      <c r="D7" s="12"/>
      <c r="E7" s="12"/>
      <c r="F7" s="12"/>
      <c r="G7" s="12"/>
      <c r="H7" s="115"/>
      <c r="I7" s="229"/>
      <c r="J7" s="246"/>
      <c r="K7" s="176"/>
      <c r="L7" s="176"/>
      <c r="M7" s="176"/>
      <c r="N7" s="354"/>
    </row>
    <row r="8" spans="1:14" ht="18.75" customHeight="1" x14ac:dyDescent="0.2">
      <c r="A8" s="528" t="s">
        <v>35</v>
      </c>
      <c r="B8" s="346">
        <f>'0 - Lisez-moi'!B11</f>
        <v>0</v>
      </c>
      <c r="C8" s="347"/>
      <c r="D8" s="347"/>
      <c r="E8" s="347"/>
      <c r="F8" s="347"/>
      <c r="G8" s="347"/>
      <c r="H8" s="122"/>
      <c r="I8" s="229"/>
      <c r="J8" s="233"/>
      <c r="K8" s="233"/>
      <c r="L8" s="233"/>
      <c r="M8" s="233"/>
      <c r="N8" s="354"/>
    </row>
    <row r="9" spans="1:14" ht="18.75" customHeight="1" x14ac:dyDescent="0.2">
      <c r="A9" s="528"/>
      <c r="B9" s="348" t="str">
        <f>'0 - Lisez-moi'!C11</f>
        <v>Statut juridique [menu déroulant]</v>
      </c>
      <c r="C9" s="349"/>
      <c r="D9" s="349"/>
      <c r="E9" s="349"/>
      <c r="F9" s="349"/>
      <c r="G9" s="349"/>
      <c r="H9" s="123"/>
      <c r="I9" s="229"/>
      <c r="J9" s="159"/>
      <c r="K9" s="159"/>
      <c r="L9" s="159"/>
      <c r="M9" s="233"/>
      <c r="N9" s="354"/>
    </row>
    <row r="10" spans="1:14" x14ac:dyDescent="0.2">
      <c r="I10" s="229"/>
      <c r="J10" s="159"/>
      <c r="K10" s="159"/>
      <c r="L10" s="159"/>
      <c r="M10" s="233"/>
      <c r="N10" s="354"/>
    </row>
    <row r="11" spans="1:14" ht="60" x14ac:dyDescent="0.2">
      <c r="A11" s="57"/>
      <c r="B11" s="126" t="s">
        <v>126</v>
      </c>
      <c r="C11" s="126" t="s">
        <v>127</v>
      </c>
      <c r="D11" s="126" t="s">
        <v>189</v>
      </c>
      <c r="E11" s="126" t="s">
        <v>190</v>
      </c>
      <c r="F11" s="126" t="s">
        <v>191</v>
      </c>
      <c r="G11" s="126" t="s">
        <v>192</v>
      </c>
      <c r="I11" s="229"/>
      <c r="J11" s="235"/>
      <c r="K11" s="233"/>
      <c r="L11" s="233"/>
      <c r="M11" s="233"/>
      <c r="N11" s="354"/>
    </row>
    <row r="12" spans="1:14" ht="15.75" thickBot="1" x14ac:dyDescent="0.25">
      <c r="A12" s="61" t="s">
        <v>130</v>
      </c>
      <c r="B12" s="127">
        <f>B34</f>
        <v>0</v>
      </c>
      <c r="C12" s="127">
        <f>J34</f>
        <v>0</v>
      </c>
      <c r="D12" s="127">
        <f>B53</f>
        <v>0</v>
      </c>
      <c r="E12" s="128" t="e">
        <f>J37</f>
        <v>#DIV/0!</v>
      </c>
      <c r="F12" s="127">
        <f>M48</f>
        <v>0</v>
      </c>
      <c r="G12" s="128" t="e">
        <f>M49</f>
        <v>#DIV/0!</v>
      </c>
      <c r="I12" s="158"/>
      <c r="J12" s="159"/>
      <c r="K12" s="159"/>
      <c r="L12" s="159"/>
      <c r="M12" s="233"/>
      <c r="N12" s="354"/>
    </row>
    <row r="13" spans="1:14" ht="21.75" customHeight="1" thickBot="1" x14ac:dyDescent="0.25">
      <c r="A13" s="62"/>
      <c r="I13" s="236"/>
      <c r="J13" s="235"/>
      <c r="K13" s="233"/>
      <c r="L13" s="233"/>
      <c r="M13" s="233"/>
      <c r="N13" s="354"/>
    </row>
    <row r="14" spans="1:14" ht="19.5" thickTop="1" x14ac:dyDescent="0.2">
      <c r="A14" s="14" t="s">
        <v>11</v>
      </c>
      <c r="B14" s="129"/>
      <c r="C14" s="129"/>
      <c r="D14" s="129"/>
      <c r="E14" s="129"/>
      <c r="F14" s="129"/>
      <c r="G14" s="129"/>
      <c r="I14" s="237"/>
      <c r="J14" s="238" t="s">
        <v>231</v>
      </c>
      <c r="K14" s="239"/>
      <c r="L14" s="239"/>
      <c r="M14" s="240"/>
      <c r="N14" s="354"/>
    </row>
    <row r="15" spans="1:14" ht="13.5" thickBot="1" x14ac:dyDescent="0.25">
      <c r="A15" s="129"/>
      <c r="B15" s="129"/>
      <c r="C15" s="129"/>
      <c r="D15" s="129"/>
      <c r="E15" s="129"/>
      <c r="F15" s="129"/>
      <c r="G15" s="129"/>
      <c r="I15" s="241"/>
      <c r="J15" s="242"/>
      <c r="K15" s="233"/>
      <c r="L15" s="233"/>
      <c r="M15" s="243"/>
      <c r="N15" s="354"/>
    </row>
    <row r="16" spans="1:14" ht="15" x14ac:dyDescent="0.2">
      <c r="A16" s="32" t="s">
        <v>81</v>
      </c>
      <c r="B16" s="33" t="s">
        <v>102</v>
      </c>
      <c r="C16" s="519" t="s">
        <v>42</v>
      </c>
      <c r="D16" s="520"/>
      <c r="E16" s="520"/>
      <c r="F16" s="520"/>
      <c r="G16" s="521"/>
      <c r="H16" s="18"/>
      <c r="I16" s="241"/>
      <c r="J16" s="244" t="s">
        <v>232</v>
      </c>
      <c r="K16" s="233"/>
      <c r="L16" s="233"/>
      <c r="M16" s="243"/>
      <c r="N16" s="354"/>
    </row>
    <row r="17" spans="1:16" ht="15" x14ac:dyDescent="0.2">
      <c r="A17" s="36" t="s">
        <v>82</v>
      </c>
      <c r="B17" s="37"/>
      <c r="C17" s="46"/>
      <c r="D17" s="46"/>
      <c r="E17" s="46"/>
      <c r="F17" s="46"/>
      <c r="G17" s="130"/>
      <c r="H17" s="116"/>
      <c r="I17" s="241"/>
      <c r="J17" s="245" t="s">
        <v>233</v>
      </c>
      <c r="K17" s="246" t="s">
        <v>234</v>
      </c>
      <c r="L17" s="145"/>
      <c r="M17" s="247"/>
      <c r="N17" s="354"/>
    </row>
    <row r="18" spans="1:16" ht="34.5" customHeight="1" x14ac:dyDescent="0.2">
      <c r="A18" s="131" t="s">
        <v>193</v>
      </c>
      <c r="B18" s="132"/>
      <c r="C18" s="504" t="s">
        <v>285</v>
      </c>
      <c r="D18" s="504"/>
      <c r="E18" s="504"/>
      <c r="F18" s="504"/>
      <c r="G18" s="505"/>
      <c r="H18" s="39"/>
      <c r="I18" s="237"/>
      <c r="J18" s="248">
        <f>B18</f>
        <v>0</v>
      </c>
      <c r="K18" s="249" t="e">
        <f>J18/$B$29</f>
        <v>#DIV/0!</v>
      </c>
      <c r="L18" s="512" t="s">
        <v>91</v>
      </c>
      <c r="M18" s="513"/>
      <c r="N18" s="354"/>
    </row>
    <row r="19" spans="1:16" ht="19.5" customHeight="1" x14ac:dyDescent="0.2">
      <c r="A19" s="131" t="s">
        <v>36</v>
      </c>
      <c r="B19" s="132"/>
      <c r="C19" s="504"/>
      <c r="D19" s="504"/>
      <c r="E19" s="504"/>
      <c r="F19" s="504"/>
      <c r="G19" s="505"/>
      <c r="H19" s="39"/>
      <c r="I19" s="241"/>
      <c r="J19" s="250">
        <f>IF(B19="",0,MIN(B19,(B29+J42)*$M69))</f>
        <v>0</v>
      </c>
      <c r="K19" s="249" t="e">
        <f>J19/(B29+J42)</f>
        <v>#DIV/0!</v>
      </c>
      <c r="L19" s="512" t="s">
        <v>91</v>
      </c>
      <c r="M19" s="513"/>
      <c r="N19" s="354"/>
    </row>
    <row r="20" spans="1:16" ht="19.5" customHeight="1" x14ac:dyDescent="0.2">
      <c r="A20" s="131" t="s">
        <v>66</v>
      </c>
      <c r="B20" s="132"/>
      <c r="C20" s="504"/>
      <c r="D20" s="504"/>
      <c r="E20" s="504"/>
      <c r="F20" s="504"/>
      <c r="G20" s="505"/>
      <c r="H20" s="39"/>
      <c r="I20" s="241"/>
      <c r="J20" s="248">
        <f>B20</f>
        <v>0</v>
      </c>
      <c r="K20" s="249" t="e">
        <f>J20/B29</f>
        <v>#DIV/0!</v>
      </c>
      <c r="L20" s="512" t="s">
        <v>91</v>
      </c>
      <c r="M20" s="513"/>
      <c r="N20" s="354"/>
    </row>
    <row r="21" spans="1:16" ht="19.5" customHeight="1" x14ac:dyDescent="0.2">
      <c r="A21" s="131" t="s">
        <v>194</v>
      </c>
      <c r="B21" s="132"/>
      <c r="C21" s="504"/>
      <c r="D21" s="504"/>
      <c r="E21" s="504"/>
      <c r="F21" s="504"/>
      <c r="G21" s="505"/>
      <c r="H21" s="39"/>
      <c r="I21" s="241"/>
      <c r="J21" s="248">
        <f>B21</f>
        <v>0</v>
      </c>
      <c r="K21" s="249" t="e">
        <f>J21/$B$29</f>
        <v>#DIV/0!</v>
      </c>
      <c r="L21" s="512" t="s">
        <v>91</v>
      </c>
      <c r="M21" s="513"/>
      <c r="N21" s="354"/>
    </row>
    <row r="22" spans="1:16" ht="19.5" customHeight="1" x14ac:dyDescent="0.2">
      <c r="A22" s="131" t="s">
        <v>195</v>
      </c>
      <c r="B22" s="133">
        <f>B23+B24+B25</f>
        <v>0</v>
      </c>
      <c r="C22" s="514"/>
      <c r="D22" s="514"/>
      <c r="E22" s="514"/>
      <c r="F22" s="514"/>
      <c r="G22" s="527"/>
      <c r="H22" s="39"/>
      <c r="I22" s="241"/>
      <c r="J22" s="250">
        <f>J23+J24+J25</f>
        <v>0</v>
      </c>
      <c r="K22" s="249" t="e">
        <f>J22/$B$29</f>
        <v>#DIV/0!</v>
      </c>
      <c r="L22" s="512" t="s">
        <v>91</v>
      </c>
      <c r="M22" s="513"/>
      <c r="N22" s="354"/>
    </row>
    <row r="23" spans="1:16" ht="45" customHeight="1" x14ac:dyDescent="0.2">
      <c r="A23" s="134" t="s">
        <v>196</v>
      </c>
      <c r="B23" s="135">
        <f>E95</f>
        <v>0</v>
      </c>
      <c r="C23" s="506" t="s">
        <v>37</v>
      </c>
      <c r="D23" s="506"/>
      <c r="E23" s="506"/>
      <c r="F23" s="506"/>
      <c r="G23" s="507"/>
      <c r="H23" s="40"/>
      <c r="I23" s="49"/>
      <c r="J23" s="251">
        <f>F95</f>
        <v>0</v>
      </c>
      <c r="K23" s="249" t="e">
        <f t="shared" ref="K23:K27" si="0">J23/$B$29</f>
        <v>#DIV/0!</v>
      </c>
      <c r="L23" s="512" t="s">
        <v>91</v>
      </c>
      <c r="M23" s="513"/>
      <c r="N23" s="354"/>
    </row>
    <row r="24" spans="1:16" ht="60" customHeight="1" x14ac:dyDescent="0.2">
      <c r="A24" s="134" t="s">
        <v>197</v>
      </c>
      <c r="B24" s="135">
        <f>E112</f>
        <v>0</v>
      </c>
      <c r="C24" s="506" t="s">
        <v>37</v>
      </c>
      <c r="D24" s="506"/>
      <c r="E24" s="506"/>
      <c r="F24" s="506"/>
      <c r="G24" s="507"/>
      <c r="H24" s="40"/>
      <c r="I24" s="241"/>
      <c r="J24" s="251">
        <f>F112</f>
        <v>0</v>
      </c>
      <c r="K24" s="249" t="e">
        <f t="shared" si="0"/>
        <v>#DIV/0!</v>
      </c>
      <c r="L24" s="512" t="s">
        <v>91</v>
      </c>
      <c r="M24" s="513"/>
      <c r="N24" s="354"/>
    </row>
    <row r="25" spans="1:16" ht="19.5" customHeight="1" x14ac:dyDescent="0.2">
      <c r="A25" s="134" t="s">
        <v>198</v>
      </c>
      <c r="B25" s="136"/>
      <c r="C25" s="504"/>
      <c r="D25" s="504"/>
      <c r="E25" s="504"/>
      <c r="F25" s="504"/>
      <c r="G25" s="505"/>
      <c r="H25" s="40"/>
      <c r="I25" s="49"/>
      <c r="J25" s="248">
        <f>B25</f>
        <v>0</v>
      </c>
      <c r="K25" s="249" t="e">
        <f t="shared" si="0"/>
        <v>#DIV/0!</v>
      </c>
      <c r="L25" s="512" t="s">
        <v>91</v>
      </c>
      <c r="M25" s="513"/>
      <c r="N25" s="354"/>
    </row>
    <row r="26" spans="1:16" ht="19.5" customHeight="1" x14ac:dyDescent="0.2">
      <c r="A26" s="131" t="s">
        <v>95</v>
      </c>
      <c r="B26" s="132"/>
      <c r="C26" s="504"/>
      <c r="D26" s="504"/>
      <c r="E26" s="504"/>
      <c r="F26" s="504"/>
      <c r="G26" s="505"/>
      <c r="H26" s="40"/>
      <c r="I26" s="252"/>
      <c r="J26" s="248">
        <f>B26</f>
        <v>0</v>
      </c>
      <c r="K26" s="249" t="e">
        <f t="shared" si="0"/>
        <v>#DIV/0!</v>
      </c>
      <c r="L26" s="512" t="s">
        <v>91</v>
      </c>
      <c r="M26" s="513"/>
      <c r="N26" s="354"/>
    </row>
    <row r="27" spans="1:16" ht="19.5" customHeight="1" x14ac:dyDescent="0.2">
      <c r="A27" s="131" t="s">
        <v>68</v>
      </c>
      <c r="B27" s="132"/>
      <c r="C27" s="504"/>
      <c r="D27" s="504"/>
      <c r="E27" s="504"/>
      <c r="F27" s="504"/>
      <c r="G27" s="505"/>
      <c r="H27" s="41"/>
      <c r="I27" s="253"/>
      <c r="J27" s="248">
        <f>IF($M74="oui",B27,"0")</f>
        <v>0</v>
      </c>
      <c r="K27" s="249" t="e">
        <f t="shared" si="0"/>
        <v>#DIV/0!</v>
      </c>
      <c r="L27" s="512" t="s">
        <v>91</v>
      </c>
      <c r="M27" s="513"/>
      <c r="N27" s="354"/>
      <c r="P27" s="51"/>
    </row>
    <row r="28" spans="1:16" ht="36" customHeight="1" x14ac:dyDescent="0.2">
      <c r="A28" s="131" t="s">
        <v>286</v>
      </c>
      <c r="B28" s="133">
        <f>E124</f>
        <v>0</v>
      </c>
      <c r="C28" s="506" t="s">
        <v>37</v>
      </c>
      <c r="D28" s="506"/>
      <c r="E28" s="506"/>
      <c r="F28" s="506"/>
      <c r="G28" s="507"/>
      <c r="H28" s="40"/>
      <c r="I28" s="252"/>
      <c r="J28" s="248">
        <f>B28</f>
        <v>0</v>
      </c>
      <c r="K28" s="249" t="e">
        <f>J28/B29</f>
        <v>#DIV/0!</v>
      </c>
      <c r="L28" s="512" t="s">
        <v>91</v>
      </c>
      <c r="M28" s="513"/>
      <c r="N28" s="354"/>
      <c r="P28" s="51"/>
    </row>
    <row r="29" spans="1:16" ht="19.5" customHeight="1" thickBot="1" x14ac:dyDescent="0.25">
      <c r="A29" s="137" t="s">
        <v>83</v>
      </c>
      <c r="B29" s="138">
        <f>B18+B19+B20+B21+B22+B26+B27+B28</f>
        <v>0</v>
      </c>
      <c r="C29" s="508"/>
      <c r="D29" s="508"/>
      <c r="E29" s="508"/>
      <c r="F29" s="508"/>
      <c r="G29" s="509"/>
      <c r="H29" s="41"/>
      <c r="I29" s="252"/>
      <c r="J29" s="254">
        <f>J18+J19+J20+J21+J22+J27+J28+J26</f>
        <v>0</v>
      </c>
      <c r="K29" s="255"/>
      <c r="L29" s="512" t="s">
        <v>91</v>
      </c>
      <c r="M29" s="513"/>
      <c r="N29" s="354"/>
    </row>
    <row r="30" spans="1:16" ht="15" x14ac:dyDescent="0.2">
      <c r="A30" s="6"/>
      <c r="B30" s="7"/>
      <c r="C30" s="6"/>
      <c r="D30" s="6"/>
      <c r="E30" s="6"/>
      <c r="F30" s="6"/>
      <c r="G30" s="6"/>
      <c r="H30" s="6"/>
      <c r="I30" s="49"/>
      <c r="J30" s="256" t="s">
        <v>235</v>
      </c>
      <c r="K30" s="145"/>
      <c r="L30" s="145"/>
      <c r="M30" s="247"/>
      <c r="N30" s="354"/>
    </row>
    <row r="31" spans="1:16" ht="19.5" customHeight="1" x14ac:dyDescent="0.2">
      <c r="A31" s="28" t="s">
        <v>10</v>
      </c>
      <c r="B31" s="29"/>
      <c r="C31" s="30"/>
      <c r="D31" s="56"/>
      <c r="E31" s="56"/>
      <c r="F31" s="56"/>
      <c r="G31" s="56"/>
      <c r="H31" s="42"/>
      <c r="I31" s="49"/>
      <c r="J31" s="245" t="s">
        <v>233</v>
      </c>
      <c r="K31" s="246" t="str">
        <f>IF(OR(B9="Etablissement public national (hors EPIC) ",B9="EPIC ",B9="Etablissement réseau chambres d'agriculture "),"% dépenses directes totales",IF(L63="Association, fondation et assimilé ","% dépenses directes éligibles + bénévolat valorisé","%dépenses directes éligibles"))</f>
        <v>%dépenses directes éligibles</v>
      </c>
      <c r="L31" s="145"/>
      <c r="M31" s="247"/>
      <c r="N31" s="354"/>
    </row>
    <row r="32" spans="1:16" ht="19.5" customHeight="1" thickBot="1" x14ac:dyDescent="0.25">
      <c r="A32" s="139" t="s">
        <v>7</v>
      </c>
      <c r="B32" s="140"/>
      <c r="C32" s="47"/>
      <c r="D32" s="48"/>
      <c r="E32" s="48"/>
      <c r="F32" s="48"/>
      <c r="G32" s="48"/>
      <c r="H32" s="48"/>
      <c r="I32" s="257"/>
      <c r="J32" s="254">
        <f>IF(B32="",0,MIN(B32, IF(OR(B9="Etablissement public national (hors EPIC) ",B9="EPIC ",B9="Etablissement réseau chambres d'agriculture "),15%*B29,15%*(J29+J42))))</f>
        <v>0</v>
      </c>
      <c r="K32" s="249" t="e">
        <f>IF(OR(B9="Etablissement public national (hors EPIC) ",B9="EPIC ",B9="Etablissement réseau chambres d'agriculture "),J32/B29,J32/(J29+J42))</f>
        <v>#DIV/0!</v>
      </c>
      <c r="L32" s="512" t="s">
        <v>91</v>
      </c>
      <c r="M32" s="513"/>
      <c r="N32" s="354"/>
    </row>
    <row r="33" spans="1:14" ht="15" x14ac:dyDescent="0.2">
      <c r="A33" s="141"/>
      <c r="B33" s="142"/>
      <c r="C33" s="6"/>
      <c r="D33" s="6"/>
      <c r="E33" s="6"/>
      <c r="F33" s="6"/>
      <c r="G33" s="6"/>
      <c r="H33" s="6"/>
      <c r="I33" s="258"/>
      <c r="J33" s="259" t="s">
        <v>236</v>
      </c>
      <c r="K33" s="145"/>
      <c r="L33" s="145"/>
      <c r="M33" s="247"/>
      <c r="N33" s="354"/>
    </row>
    <row r="34" spans="1:14" ht="31.5" customHeight="1" thickBot="1" x14ac:dyDescent="0.25">
      <c r="A34" s="143" t="s">
        <v>8</v>
      </c>
      <c r="B34" s="127">
        <f>B32+B29</f>
        <v>0</v>
      </c>
      <c r="C34" s="49"/>
      <c r="D34" s="41"/>
      <c r="E34" s="41"/>
      <c r="F34" s="41"/>
      <c r="G34" s="41"/>
      <c r="H34" s="41"/>
      <c r="I34" s="260"/>
      <c r="J34" s="261">
        <f>J32+J29</f>
        <v>0</v>
      </c>
      <c r="K34" s="502" t="s">
        <v>91</v>
      </c>
      <c r="L34" s="502"/>
      <c r="M34" s="503"/>
      <c r="N34" s="354"/>
    </row>
    <row r="35" spans="1:14" ht="12.75" customHeight="1" thickBot="1" x14ac:dyDescent="0.25">
      <c r="A35" s="144"/>
      <c r="B35" s="145"/>
      <c r="C35" s="34"/>
      <c r="D35" s="41"/>
      <c r="E35" s="41"/>
      <c r="F35" s="41"/>
      <c r="G35" s="41"/>
      <c r="H35" s="41"/>
      <c r="I35" s="262"/>
      <c r="J35" s="174"/>
      <c r="K35" s="174"/>
      <c r="L35" s="174"/>
      <c r="M35" s="145"/>
      <c r="N35" s="354"/>
    </row>
    <row r="36" spans="1:14" ht="19.5" customHeight="1" thickTop="1" thickBot="1" x14ac:dyDescent="0.25">
      <c r="A36" s="146" t="s">
        <v>199</v>
      </c>
      <c r="B36" s="147">
        <f>ROUND(B68-B34,0)</f>
        <v>0</v>
      </c>
      <c r="C36" s="510" t="str">
        <f>IF(B36&gt;0,"Le plan de financement est excédentaire.",IF(B36&lt;0,"Le plan de financement est en déficit.","Le plan de financement est à l'équilibre"))</f>
        <v>Le plan de financement est à l'équilibre</v>
      </c>
      <c r="D36" s="511"/>
      <c r="E36" s="511"/>
      <c r="F36" s="511"/>
      <c r="G36" s="511"/>
      <c r="H36" s="43"/>
      <c r="I36" s="50"/>
      <c r="J36" s="263" t="s">
        <v>237</v>
      </c>
      <c r="K36" s="264"/>
      <c r="L36" s="264"/>
      <c r="M36" s="265"/>
      <c r="N36" s="354"/>
    </row>
    <row r="37" spans="1:14" ht="15.75" thickBot="1" x14ac:dyDescent="0.25">
      <c r="A37" s="34"/>
      <c r="B37" s="148"/>
      <c r="C37" s="149"/>
      <c r="D37" s="150"/>
      <c r="E37" s="150"/>
      <c r="F37" s="150"/>
      <c r="G37" s="150"/>
      <c r="H37" s="43"/>
      <c r="I37" s="262"/>
      <c r="J37" s="266" t="e">
        <f>B53/J34</f>
        <v>#DIV/0!</v>
      </c>
      <c r="K37" s="267" t="s">
        <v>91</v>
      </c>
      <c r="L37" s="267"/>
      <c r="M37" s="268"/>
      <c r="N37" s="354"/>
    </row>
    <row r="38" spans="1:14" ht="20.25" thickTop="1" thickBot="1" x14ac:dyDescent="0.35">
      <c r="A38" s="14" t="s">
        <v>64</v>
      </c>
      <c r="B38" s="14"/>
      <c r="C38" s="14"/>
      <c r="D38" s="151"/>
      <c r="E38" s="151"/>
      <c r="F38" s="151"/>
      <c r="G38" s="151"/>
      <c r="H38" s="125"/>
      <c r="I38" s="262"/>
      <c r="J38" s="174"/>
      <c r="K38" s="174"/>
      <c r="L38" s="174"/>
      <c r="M38" s="145"/>
      <c r="N38" s="354"/>
    </row>
    <row r="39" spans="1:14" ht="20.25" thickTop="1" thickBot="1" x14ac:dyDescent="0.25">
      <c r="A39" s="152"/>
      <c r="B39" s="129"/>
      <c r="C39" s="153"/>
      <c r="D39" s="153"/>
      <c r="E39" s="153"/>
      <c r="F39" s="153"/>
      <c r="G39" s="153"/>
      <c r="I39" s="50"/>
      <c r="J39" s="269" t="s">
        <v>238</v>
      </c>
      <c r="K39" s="264"/>
      <c r="L39" s="264"/>
      <c r="M39" s="265"/>
      <c r="N39" s="354"/>
    </row>
    <row r="40" spans="1:14" ht="19.5" customHeight="1" x14ac:dyDescent="0.2">
      <c r="A40" s="32" t="s">
        <v>87</v>
      </c>
      <c r="B40" s="33"/>
      <c r="C40" s="516" t="s">
        <v>3</v>
      </c>
      <c r="D40" s="517"/>
      <c r="E40" s="517"/>
      <c r="F40" s="517"/>
      <c r="G40" s="518"/>
      <c r="H40" s="31"/>
      <c r="I40" s="262"/>
      <c r="J40" s="270"/>
      <c r="K40" s="145"/>
      <c r="L40" s="145"/>
      <c r="M40" s="247"/>
      <c r="N40" s="354"/>
    </row>
    <row r="41" spans="1:14" ht="19.5" customHeight="1" x14ac:dyDescent="0.2">
      <c r="A41" s="154" t="s">
        <v>16</v>
      </c>
      <c r="B41" s="155"/>
      <c r="C41" s="504"/>
      <c r="D41" s="504"/>
      <c r="E41" s="504"/>
      <c r="F41" s="504"/>
      <c r="G41" s="504"/>
      <c r="H41" s="40"/>
      <c r="I41" s="262"/>
      <c r="J41" s="271">
        <v>0</v>
      </c>
      <c r="K41" s="539" t="s">
        <v>91</v>
      </c>
      <c r="L41" s="540"/>
      <c r="M41" s="541"/>
      <c r="N41" s="354"/>
    </row>
    <row r="42" spans="1:14" ht="19.5" customHeight="1" x14ac:dyDescent="0.2">
      <c r="A42" s="154" t="s">
        <v>200</v>
      </c>
      <c r="B42" s="156"/>
      <c r="C42" s="504"/>
      <c r="D42" s="504"/>
      <c r="E42" s="504"/>
      <c r="F42" s="504"/>
      <c r="G42" s="504"/>
      <c r="H42" s="40"/>
      <c r="I42" s="262"/>
      <c r="J42" s="271">
        <f>IF($M79="oui",B42,0)</f>
        <v>0</v>
      </c>
      <c r="K42" s="539" t="s">
        <v>91</v>
      </c>
      <c r="L42" s="540"/>
      <c r="M42" s="541"/>
      <c r="N42" s="354"/>
    </row>
    <row r="43" spans="1:14" ht="19.5" customHeight="1" thickBot="1" x14ac:dyDescent="0.25">
      <c r="A43" s="157" t="s">
        <v>88</v>
      </c>
      <c r="B43" s="127">
        <f>SUM(B41:B42)</f>
        <v>0</v>
      </c>
      <c r="C43" s="158"/>
      <c r="D43" s="18"/>
      <c r="E43" s="18"/>
      <c r="F43" s="18"/>
      <c r="G43" s="18"/>
      <c r="H43" s="31"/>
      <c r="I43" s="262"/>
      <c r="J43" s="261">
        <f>SUM(J41:J42)</f>
        <v>0</v>
      </c>
      <c r="K43" s="272"/>
      <c r="L43" s="272"/>
      <c r="M43" s="273"/>
      <c r="N43" s="354"/>
    </row>
    <row r="44" spans="1:14" ht="19.5" customHeight="1" x14ac:dyDescent="0.2">
      <c r="A44" s="129" t="s">
        <v>201</v>
      </c>
      <c r="B44" s="129"/>
      <c r="C44" s="159"/>
      <c r="D44" s="159"/>
      <c r="E44" s="159"/>
      <c r="F44" s="159"/>
      <c r="G44" s="159"/>
      <c r="I44" s="274"/>
      <c r="J44" s="275"/>
      <c r="K44" s="275"/>
      <c r="L44" s="275"/>
      <c r="M44" s="276"/>
      <c r="N44" s="355"/>
    </row>
    <row r="45" spans="1:14" ht="19.5" customHeight="1" x14ac:dyDescent="0.2">
      <c r="A45" s="160" t="str">
        <f>IF(M77="non","",IF(B42="","","Vous devez justifier de votre méthode de valorisation du bénévolat auprès de l'OFB. A défaut, la valorisation du bénévolat ne sera pas prise en compte."))</f>
        <v/>
      </c>
      <c r="B45" s="160"/>
      <c r="C45" s="160"/>
      <c r="D45" s="160"/>
      <c r="E45" s="160"/>
      <c r="F45" s="160"/>
      <c r="G45" s="160"/>
      <c r="I45" s="159"/>
      <c r="J45" s="159"/>
      <c r="K45" s="159"/>
      <c r="L45" s="159"/>
      <c r="M45" s="129"/>
    </row>
    <row r="46" spans="1:14" ht="18.75" x14ac:dyDescent="0.2">
      <c r="A46" s="14" t="s">
        <v>14</v>
      </c>
      <c r="B46" s="129"/>
      <c r="C46" s="159"/>
      <c r="D46" s="159"/>
      <c r="E46" s="159"/>
      <c r="F46" s="159"/>
      <c r="G46" s="159"/>
      <c r="I46" s="277"/>
      <c r="J46" s="542" t="s">
        <v>239</v>
      </c>
      <c r="K46" s="542"/>
      <c r="L46" s="542"/>
      <c r="M46" s="542"/>
      <c r="N46" s="353"/>
    </row>
    <row r="47" spans="1:14" ht="13.5" thickBot="1" x14ac:dyDescent="0.25">
      <c r="A47" s="161"/>
      <c r="B47" s="161"/>
      <c r="C47" s="153"/>
      <c r="D47" s="153"/>
      <c r="E47" s="153"/>
      <c r="F47" s="153"/>
      <c r="G47" s="153"/>
      <c r="I47" s="262"/>
      <c r="J47" s="159"/>
      <c r="K47" s="159"/>
      <c r="L47" s="148"/>
      <c r="M47" s="278"/>
      <c r="N47" s="354"/>
    </row>
    <row r="48" spans="1:14" ht="30.75" thickTop="1" x14ac:dyDescent="0.2">
      <c r="A48" s="162" t="s">
        <v>80</v>
      </c>
      <c r="B48" s="163" t="s">
        <v>12</v>
      </c>
      <c r="C48" s="516" t="s">
        <v>15</v>
      </c>
      <c r="D48" s="517"/>
      <c r="E48" s="517"/>
      <c r="F48" s="517"/>
      <c r="G48" s="518"/>
      <c r="H48" s="31"/>
      <c r="I48" s="262"/>
      <c r="J48" s="279" t="s">
        <v>240</v>
      </c>
      <c r="K48" s="280"/>
      <c r="L48" s="280"/>
      <c r="M48" s="281">
        <f>B53</f>
        <v>0</v>
      </c>
      <c r="N48" s="354"/>
    </row>
    <row r="49" spans="1:15" ht="15.75" thickBot="1" x14ac:dyDescent="0.25">
      <c r="A49" s="164" t="s">
        <v>202</v>
      </c>
      <c r="B49" s="165" t="s">
        <v>102</v>
      </c>
      <c r="C49" s="526"/>
      <c r="D49" s="526"/>
      <c r="E49" s="526"/>
      <c r="F49" s="526"/>
      <c r="G49" s="526"/>
      <c r="H49" s="117"/>
      <c r="I49" s="282"/>
      <c r="J49" s="283" t="s">
        <v>241</v>
      </c>
      <c r="K49" s="284"/>
      <c r="L49" s="284"/>
      <c r="M49" s="285" t="e">
        <f>M48/J34</f>
        <v>#DIV/0!</v>
      </c>
      <c r="N49" s="356"/>
    </row>
    <row r="50" spans="1:15" ht="30.75" thickTop="1" x14ac:dyDescent="0.2">
      <c r="A50" s="166" t="s">
        <v>0</v>
      </c>
      <c r="B50" s="167"/>
      <c r="C50" s="504"/>
      <c r="D50" s="504"/>
      <c r="E50" s="504"/>
      <c r="F50" s="504"/>
      <c r="G50" s="504"/>
      <c r="H50" s="40"/>
      <c r="I50" s="286"/>
      <c r="J50" s="543" t="s">
        <v>242</v>
      </c>
      <c r="K50" s="543"/>
      <c r="L50" s="543"/>
      <c r="M50" s="543"/>
      <c r="N50" s="354"/>
    </row>
    <row r="51" spans="1:15" ht="15" x14ac:dyDescent="0.2">
      <c r="A51" s="166" t="s">
        <v>1</v>
      </c>
      <c r="B51" s="167"/>
      <c r="C51" s="504"/>
      <c r="D51" s="504"/>
      <c r="E51" s="504"/>
      <c r="F51" s="504"/>
      <c r="G51" s="504"/>
      <c r="H51" s="40"/>
      <c r="I51" s="262"/>
      <c r="J51" s="287" t="s">
        <v>243</v>
      </c>
      <c r="K51" s="287"/>
      <c r="L51" s="287"/>
      <c r="M51" s="288"/>
      <c r="N51" s="354"/>
    </row>
    <row r="52" spans="1:15" ht="15" x14ac:dyDescent="0.2">
      <c r="A52" s="166" t="s">
        <v>86</v>
      </c>
      <c r="B52" s="168">
        <f>SUM(B53:B63)</f>
        <v>0</v>
      </c>
      <c r="C52" s="514"/>
      <c r="D52" s="514"/>
      <c r="E52" s="514"/>
      <c r="F52" s="514"/>
      <c r="G52" s="514"/>
      <c r="H52" s="39"/>
      <c r="I52" s="262"/>
      <c r="J52" s="544" t="s">
        <v>244</v>
      </c>
      <c r="K52" s="545"/>
      <c r="L52" s="545"/>
      <c r="M52" s="289">
        <v>0.65</v>
      </c>
      <c r="N52" s="354"/>
    </row>
    <row r="53" spans="1:15" ht="15" x14ac:dyDescent="0.2">
      <c r="A53" s="169" t="s">
        <v>203</v>
      </c>
      <c r="B53" s="170"/>
      <c r="C53" s="504"/>
      <c r="D53" s="504"/>
      <c r="E53" s="504"/>
      <c r="F53" s="504"/>
      <c r="G53" s="504"/>
      <c r="H53" s="40"/>
      <c r="I53" s="262"/>
      <c r="J53" s="529" t="s">
        <v>245</v>
      </c>
      <c r="K53" s="530"/>
      <c r="L53" s="530"/>
      <c r="M53" s="290">
        <f>J34*$M$52</f>
        <v>0</v>
      </c>
      <c r="N53" s="354"/>
    </row>
    <row r="54" spans="1:15" ht="15" x14ac:dyDescent="0.2">
      <c r="A54" s="171" t="s">
        <v>204</v>
      </c>
      <c r="B54" s="172"/>
      <c r="C54" s="504" t="s">
        <v>158</v>
      </c>
      <c r="D54" s="504"/>
      <c r="E54" s="504"/>
      <c r="F54" s="504"/>
      <c r="G54" s="504"/>
      <c r="H54" s="40"/>
      <c r="I54" s="262"/>
      <c r="J54" s="291" t="s">
        <v>246</v>
      </c>
      <c r="K54" s="292"/>
      <c r="L54" s="292"/>
      <c r="M54" s="293"/>
      <c r="N54" s="354"/>
    </row>
    <row r="55" spans="1:15" ht="36" customHeight="1" x14ac:dyDescent="0.2">
      <c r="A55" s="171" t="s">
        <v>283</v>
      </c>
      <c r="B55" s="172"/>
      <c r="C55" s="504" t="s">
        <v>282</v>
      </c>
      <c r="D55" s="504"/>
      <c r="E55" s="504"/>
      <c r="F55" s="504"/>
      <c r="G55" s="504"/>
      <c r="H55" s="40"/>
      <c r="I55" s="262"/>
      <c r="J55" s="294" t="s">
        <v>108</v>
      </c>
      <c r="K55" s="295">
        <v>45</v>
      </c>
      <c r="L55" s="296" t="s">
        <v>109</v>
      </c>
      <c r="M55" s="295">
        <v>36</v>
      </c>
      <c r="N55" s="354"/>
    </row>
    <row r="56" spans="1:15" ht="45" x14ac:dyDescent="0.2">
      <c r="A56" s="171" t="s">
        <v>206</v>
      </c>
      <c r="B56" s="172"/>
      <c r="C56" s="504" t="s">
        <v>207</v>
      </c>
      <c r="D56" s="504"/>
      <c r="E56" s="504"/>
      <c r="F56" s="504"/>
      <c r="G56" s="504"/>
      <c r="H56" s="40"/>
      <c r="I56" s="262"/>
      <c r="J56" s="297" t="s">
        <v>105</v>
      </c>
      <c r="K56" s="298">
        <f>IF(K55="","",B34*M55/K55)</f>
        <v>0</v>
      </c>
      <c r="L56" s="296" t="s">
        <v>107</v>
      </c>
      <c r="M56" s="298">
        <f>IF(K55="","",J34*M55/K55)</f>
        <v>0</v>
      </c>
      <c r="N56" s="354"/>
    </row>
    <row r="57" spans="1:15" ht="30" x14ac:dyDescent="0.2">
      <c r="A57" s="171" t="s">
        <v>208</v>
      </c>
      <c r="B57" s="172"/>
      <c r="C57" s="504" t="s">
        <v>158</v>
      </c>
      <c r="D57" s="504"/>
      <c r="E57" s="504"/>
      <c r="F57" s="504"/>
      <c r="G57" s="504"/>
      <c r="H57" s="40"/>
      <c r="I57" s="274"/>
      <c r="J57" s="299" t="s">
        <v>106</v>
      </c>
      <c r="K57" s="300" t="e">
        <f>IF(K55="","",J34*M55/K55*J37)</f>
        <v>#DIV/0!</v>
      </c>
      <c r="L57" s="531" t="s">
        <v>110</v>
      </c>
      <c r="M57" s="532"/>
      <c r="N57" s="355"/>
    </row>
    <row r="58" spans="1:15" ht="15" x14ac:dyDescent="0.2">
      <c r="A58" s="171" t="s">
        <v>209</v>
      </c>
      <c r="B58" s="172"/>
      <c r="C58" s="504" t="s">
        <v>158</v>
      </c>
      <c r="D58" s="504"/>
      <c r="E58" s="504"/>
      <c r="F58" s="504"/>
      <c r="G58" s="504"/>
      <c r="H58" s="40"/>
      <c r="I58" s="159"/>
      <c r="J58" s="159"/>
      <c r="K58" s="159"/>
      <c r="L58" s="159"/>
      <c r="M58" s="129"/>
    </row>
    <row r="59" spans="1:15" ht="32.25" customHeight="1" thickBot="1" x14ac:dyDescent="0.25">
      <c r="A59" s="171" t="s">
        <v>210</v>
      </c>
      <c r="B59" s="172"/>
      <c r="C59" s="504" t="s">
        <v>158</v>
      </c>
      <c r="D59" s="504"/>
      <c r="E59" s="504"/>
      <c r="F59" s="504"/>
      <c r="G59" s="504"/>
      <c r="H59" s="40"/>
      <c r="I59" s="277"/>
      <c r="J59" s="301" t="s">
        <v>247</v>
      </c>
      <c r="K59" s="302"/>
      <c r="L59" s="302"/>
      <c r="M59" s="302"/>
      <c r="N59" s="353"/>
    </row>
    <row r="60" spans="1:15" ht="16.5" thickTop="1" thickBot="1" x14ac:dyDescent="0.25">
      <c r="A60" s="171" t="s">
        <v>211</v>
      </c>
      <c r="B60" s="172"/>
      <c r="C60" s="504" t="s">
        <v>158</v>
      </c>
      <c r="D60" s="504"/>
      <c r="E60" s="504"/>
      <c r="F60" s="504"/>
      <c r="G60" s="504"/>
      <c r="H60" s="40"/>
      <c r="I60" s="262"/>
      <c r="J60" s="303" t="s">
        <v>99</v>
      </c>
      <c r="K60" s="304"/>
      <c r="L60" s="305"/>
      <c r="M60" s="306">
        <v>0.8</v>
      </c>
      <c r="N60" s="354"/>
    </row>
    <row r="61" spans="1:15" ht="31.5" thickTop="1" thickBot="1" x14ac:dyDescent="0.25">
      <c r="A61" s="171" t="s">
        <v>212</v>
      </c>
      <c r="B61" s="172"/>
      <c r="C61" s="504" t="s">
        <v>158</v>
      </c>
      <c r="D61" s="504"/>
      <c r="E61" s="504"/>
      <c r="F61" s="504"/>
      <c r="G61" s="504"/>
      <c r="H61" s="40"/>
      <c r="I61" s="262"/>
      <c r="J61" s="159"/>
      <c r="K61" s="159"/>
      <c r="L61" s="159"/>
      <c r="M61" s="233"/>
      <c r="N61" s="354"/>
    </row>
    <row r="62" spans="1:15" ht="15.75" thickTop="1" x14ac:dyDescent="0.2">
      <c r="A62" s="171" t="s">
        <v>213</v>
      </c>
      <c r="B62" s="172"/>
      <c r="C62" s="504" t="s">
        <v>158</v>
      </c>
      <c r="D62" s="504"/>
      <c r="E62" s="504"/>
      <c r="F62" s="504"/>
      <c r="G62" s="504"/>
      <c r="H62" s="40"/>
      <c r="I62" s="262"/>
      <c r="J62" s="307" t="s">
        <v>248</v>
      </c>
      <c r="K62" s="308"/>
      <c r="L62" s="308"/>
      <c r="M62" s="309"/>
      <c r="N62" s="356"/>
      <c r="O62" s="17"/>
    </row>
    <row r="63" spans="1:15" ht="15" x14ac:dyDescent="0.2">
      <c r="A63" s="171" t="s">
        <v>214</v>
      </c>
      <c r="B63" s="172"/>
      <c r="C63" s="504" t="s">
        <v>158</v>
      </c>
      <c r="D63" s="504"/>
      <c r="E63" s="504"/>
      <c r="F63" s="504"/>
      <c r="G63" s="504"/>
      <c r="H63" s="40"/>
      <c r="I63" s="262"/>
      <c r="J63" s="310" t="s">
        <v>71</v>
      </c>
      <c r="K63" s="311"/>
      <c r="L63" s="312" t="str">
        <f>B9</f>
        <v>Statut juridique [menu déroulant]</v>
      </c>
      <c r="M63" s="313"/>
      <c r="N63" s="354"/>
      <c r="O63" s="17"/>
    </row>
    <row r="64" spans="1:15" ht="15.75" thickBot="1" x14ac:dyDescent="0.25">
      <c r="A64" s="166" t="s">
        <v>2</v>
      </c>
      <c r="B64" s="168">
        <f>SUM(B65:B66)</f>
        <v>0</v>
      </c>
      <c r="C64" s="514"/>
      <c r="D64" s="514"/>
      <c r="E64" s="514"/>
      <c r="F64" s="514"/>
      <c r="G64" s="514"/>
      <c r="H64" s="39"/>
      <c r="I64" s="262"/>
      <c r="J64" s="314" t="s">
        <v>72</v>
      </c>
      <c r="K64" s="315"/>
      <c r="L64" s="315"/>
      <c r="M64" s="316" t="str">
        <f>IF(OR(L63="Association, fondation et assimilé ",L63="Bureau d’étude ou autre entreprise ",L63="Autre privé"),"oui","non")</f>
        <v>non</v>
      </c>
      <c r="N64" s="354"/>
      <c r="O64" s="17"/>
    </row>
    <row r="65" spans="1:16" ht="16.5" thickTop="1" thickBot="1" x14ac:dyDescent="0.25">
      <c r="A65" s="171" t="s">
        <v>215</v>
      </c>
      <c r="B65" s="172"/>
      <c r="C65" s="515" t="s">
        <v>169</v>
      </c>
      <c r="D65" s="515"/>
      <c r="E65" s="515"/>
      <c r="F65" s="515"/>
      <c r="G65" s="515"/>
      <c r="H65" s="40"/>
      <c r="I65" s="262"/>
      <c r="J65" s="159"/>
      <c r="K65" s="159"/>
      <c r="L65" s="159"/>
      <c r="M65" s="233"/>
      <c r="N65" s="354"/>
      <c r="O65" s="17"/>
    </row>
    <row r="66" spans="1:16" ht="21.75" customHeight="1" thickTop="1" x14ac:dyDescent="0.2">
      <c r="A66" s="171" t="s">
        <v>216</v>
      </c>
      <c r="B66" s="172"/>
      <c r="C66" s="504"/>
      <c r="D66" s="504"/>
      <c r="E66" s="504"/>
      <c r="F66" s="504"/>
      <c r="G66" s="504"/>
      <c r="H66" s="40"/>
      <c r="I66" s="262"/>
      <c r="J66" s="317" t="s">
        <v>249</v>
      </c>
      <c r="K66" s="318"/>
      <c r="L66" s="318"/>
      <c r="M66" s="319"/>
      <c r="N66" s="354"/>
      <c r="O66" s="17"/>
    </row>
    <row r="67" spans="1:16" ht="21.75" customHeight="1" x14ac:dyDescent="0.2">
      <c r="A67" s="166" t="s">
        <v>79</v>
      </c>
      <c r="B67" s="167"/>
      <c r="C67" s="504"/>
      <c r="D67" s="504"/>
      <c r="E67" s="504"/>
      <c r="F67" s="504"/>
      <c r="G67" s="504"/>
      <c r="H67" s="40"/>
      <c r="I67" s="262"/>
      <c r="J67" s="320" t="s">
        <v>96</v>
      </c>
      <c r="K67" s="145"/>
      <c r="L67" s="145"/>
      <c r="M67" s="321" t="s">
        <v>65</v>
      </c>
      <c r="N67" s="354"/>
      <c r="O67" s="17"/>
    </row>
    <row r="68" spans="1:16" ht="21.75" customHeight="1" thickBot="1" x14ac:dyDescent="0.25">
      <c r="A68" s="173" t="s">
        <v>67</v>
      </c>
      <c r="B68" s="127">
        <f>B50+B51+B52+B64+B67</f>
        <v>0</v>
      </c>
      <c r="C68" s="174"/>
      <c r="D68" s="174"/>
      <c r="E68" s="174"/>
      <c r="F68" s="174"/>
      <c r="G68" s="174"/>
      <c r="H68" s="44"/>
      <c r="I68" s="262"/>
      <c r="J68" s="320" t="s">
        <v>97</v>
      </c>
      <c r="K68" s="145"/>
      <c r="L68" s="145"/>
      <c r="M68" s="321" t="s">
        <v>65</v>
      </c>
      <c r="N68" s="354"/>
      <c r="O68" s="17"/>
    </row>
    <row r="69" spans="1:16" ht="15.75" thickBot="1" x14ac:dyDescent="0.25">
      <c r="A69" s="55" t="e">
        <f>IF(J37&gt;M60,"le taux d'aide est supérieur au taux plafond que l'OFB peut apporter, il convient de diminuer votre demande d'aide à l'OFB.","")</f>
        <v>#DIV/0!</v>
      </c>
      <c r="B69" s="175"/>
      <c r="C69" s="176"/>
      <c r="D69" s="176"/>
      <c r="E69" s="176"/>
      <c r="F69" s="176"/>
      <c r="G69" s="176"/>
      <c r="H69" s="35"/>
      <c r="I69" s="262"/>
      <c r="J69" s="314" t="s">
        <v>98</v>
      </c>
      <c r="K69" s="315"/>
      <c r="L69" s="272"/>
      <c r="M69" s="322">
        <f>IF(M68="oui",100%,IF(M67="oui",20%,5%))</f>
        <v>0.05</v>
      </c>
      <c r="N69" s="354"/>
      <c r="O69" s="17"/>
    </row>
    <row r="70" spans="1:16" ht="16.5" thickTop="1" thickBot="1" x14ac:dyDescent="0.3">
      <c r="A70" s="55"/>
      <c r="B70" s="175"/>
      <c r="C70" s="176"/>
      <c r="D70" s="176"/>
      <c r="E70" s="176"/>
      <c r="F70" s="176"/>
      <c r="G70" s="176"/>
      <c r="H70" s="2"/>
      <c r="I70" s="262"/>
      <c r="J70" s="159"/>
      <c r="K70" s="159"/>
      <c r="L70" s="159"/>
      <c r="M70" s="233"/>
      <c r="N70" s="354"/>
      <c r="O70" s="17"/>
    </row>
    <row r="71" spans="1:16" s="27" customFormat="1" ht="15" customHeight="1" thickTop="1" x14ac:dyDescent="0.25">
      <c r="A71" s="177" t="s">
        <v>217</v>
      </c>
      <c r="B71" s="178">
        <f>B53+B54+B55+B56+B57+B58+B59+B60+B61+B62</f>
        <v>0</v>
      </c>
      <c r="C71" s="179" t="s">
        <v>218</v>
      </c>
      <c r="D71" s="180" t="e">
        <f>B71/B34</f>
        <v>#DIV/0!</v>
      </c>
      <c r="E71" s="181" t="s">
        <v>219</v>
      </c>
      <c r="F71" s="181"/>
      <c r="G71" s="181"/>
      <c r="H71" s="2"/>
      <c r="I71" s="262"/>
      <c r="J71" s="307" t="s">
        <v>73</v>
      </c>
      <c r="K71" s="308"/>
      <c r="L71" s="308"/>
      <c r="M71" s="309"/>
      <c r="N71" s="354"/>
      <c r="O71" s="4"/>
      <c r="P71" s="4"/>
    </row>
    <row r="72" spans="1:16" s="2" customFormat="1" ht="15.75" thickBot="1" x14ac:dyDescent="0.3">
      <c r="A72" s="55"/>
      <c r="B72" s="175"/>
      <c r="C72" s="176"/>
      <c r="D72" s="182"/>
      <c r="E72" s="176"/>
      <c r="F72" s="176"/>
      <c r="G72" s="176"/>
      <c r="I72" s="262"/>
      <c r="J72" s="533" t="str">
        <f>IF(OR(B9="Etablissement public national (hors EPIC) ",B9="EPIC ",B9="Etablissement réseau chambres d'agriculture "),"Les coût indirects sont plafonnés au montant demandé ou à 15% des couts directs totaux",IF(L63="Association, fondation et assimilé ","Les coûts indirects sont plafonnés au montant demandé ou à 15% des dépenses directes éligibles auxquelles s'ajoute le montant du bénévolat valorisé","Les coûts indirects sont plafonnés au montant demandé ou à 15% des dépenses directes éligibles"))</f>
        <v>Les coûts indirects sont plafonnés au montant demandé ou à 15% des dépenses directes éligibles</v>
      </c>
      <c r="K72" s="534"/>
      <c r="L72" s="534"/>
      <c r="M72" s="535"/>
      <c r="N72" s="357"/>
      <c r="O72" s="5"/>
      <c r="P72" s="5"/>
    </row>
    <row r="73" spans="1:16" customFormat="1" ht="16.5" thickTop="1" thickBot="1" x14ac:dyDescent="0.3">
      <c r="A73" s="55"/>
      <c r="B73" s="175"/>
      <c r="C73" s="176"/>
      <c r="D73" s="176"/>
      <c r="E73" s="176"/>
      <c r="F73" s="176"/>
      <c r="G73" s="176"/>
      <c r="H73" s="58"/>
      <c r="I73" s="262"/>
      <c r="J73" s="159"/>
      <c r="K73" s="159"/>
      <c r="L73" s="159"/>
      <c r="M73" s="233"/>
      <c r="N73" s="358"/>
      <c r="O73" s="1"/>
      <c r="P73" s="27"/>
    </row>
    <row r="74" spans="1:16" customFormat="1" ht="16.5" thickTop="1" thickBot="1" x14ac:dyDescent="0.3">
      <c r="A74" s="55"/>
      <c r="B74" s="175"/>
      <c r="C74" s="176"/>
      <c r="D74" s="176"/>
      <c r="E74" s="176"/>
      <c r="F74" s="176"/>
      <c r="G74" s="176"/>
      <c r="H74" s="18"/>
      <c r="I74" s="262"/>
      <c r="J74" s="303" t="s">
        <v>250</v>
      </c>
      <c r="K74" s="305"/>
      <c r="L74" s="305"/>
      <c r="M74" s="323" t="s">
        <v>70</v>
      </c>
      <c r="N74" s="358"/>
      <c r="O74" s="1"/>
      <c r="P74" s="2"/>
    </row>
    <row r="75" spans="1:16" customFormat="1" ht="16.5" thickTop="1" thickBot="1" x14ac:dyDescent="0.3">
      <c r="A75" s="55"/>
      <c r="B75" s="175"/>
      <c r="C75" s="176"/>
      <c r="D75" s="176"/>
      <c r="E75" s="176"/>
      <c r="F75" s="176"/>
      <c r="G75" s="176"/>
      <c r="H75" s="118"/>
      <c r="I75" s="262"/>
      <c r="J75" s="174"/>
      <c r="K75" s="174"/>
      <c r="L75" s="174"/>
      <c r="M75" s="145"/>
      <c r="N75" s="358"/>
      <c r="O75" s="1"/>
    </row>
    <row r="76" spans="1:16" customFormat="1" ht="15.75" thickTop="1" x14ac:dyDescent="0.25">
      <c r="A76" s="55"/>
      <c r="B76" s="175"/>
      <c r="C76" s="176"/>
      <c r="D76" s="176"/>
      <c r="E76" s="176"/>
      <c r="F76" s="176"/>
      <c r="G76" s="176"/>
      <c r="H76" s="118"/>
      <c r="I76" s="262"/>
      <c r="J76" s="307" t="s">
        <v>74</v>
      </c>
      <c r="K76" s="308"/>
      <c r="L76" s="308"/>
      <c r="M76" s="309"/>
      <c r="N76" s="357"/>
      <c r="O76" s="5"/>
    </row>
    <row r="77" spans="1:16" customFormat="1" ht="15" x14ac:dyDescent="0.25">
      <c r="A77" s="55"/>
      <c r="B77" s="175"/>
      <c r="C77" s="176"/>
      <c r="D77" s="176"/>
      <c r="E77" s="176"/>
      <c r="F77" s="176"/>
      <c r="G77" s="176"/>
      <c r="H77" s="118"/>
      <c r="I77" s="262"/>
      <c r="J77" s="310" t="s">
        <v>75</v>
      </c>
      <c r="K77" s="311"/>
      <c r="L77" s="311"/>
      <c r="M77" s="324" t="str">
        <f>IF(L63="Association, fondation et assimilé ","oui","non")</f>
        <v>non</v>
      </c>
      <c r="N77" s="358"/>
      <c r="O77" s="1"/>
    </row>
    <row r="78" spans="1:16" customFormat="1" ht="15" x14ac:dyDescent="0.25">
      <c r="A78" s="55"/>
      <c r="B78" s="175"/>
      <c r="C78" s="176"/>
      <c r="D78" s="176"/>
      <c r="E78" s="176"/>
      <c r="F78" s="176"/>
      <c r="G78" s="176"/>
      <c r="H78" s="118"/>
      <c r="I78" s="262"/>
      <c r="J78" s="536" t="s">
        <v>76</v>
      </c>
      <c r="K78" s="537"/>
      <c r="L78" s="538"/>
      <c r="M78" s="321" t="s">
        <v>70</v>
      </c>
      <c r="N78" s="357"/>
      <c r="O78" s="5"/>
    </row>
    <row r="79" spans="1:16" customFormat="1" ht="15.75" thickBot="1" x14ac:dyDescent="0.3">
      <c r="A79" s="55"/>
      <c r="B79" s="175"/>
      <c r="C79" s="176"/>
      <c r="D79" s="176"/>
      <c r="E79" s="176"/>
      <c r="F79" s="176"/>
      <c r="G79" s="176"/>
      <c r="H79" s="118"/>
      <c r="I79" s="262"/>
      <c r="J79" s="325" t="s">
        <v>77</v>
      </c>
      <c r="K79" s="272"/>
      <c r="L79" s="272"/>
      <c r="M79" s="326" t="str">
        <f>IF((M77="oui")*AND(M78="oui"),"oui","non")</f>
        <v>non</v>
      </c>
      <c r="N79" s="357"/>
      <c r="O79" s="5"/>
    </row>
    <row r="80" spans="1:16" customFormat="1" ht="19.5" thickTop="1" x14ac:dyDescent="0.25">
      <c r="A80" s="14" t="s">
        <v>43</v>
      </c>
      <c r="B80" s="129"/>
      <c r="C80" s="129"/>
      <c r="D80" s="10"/>
      <c r="E80" s="10"/>
      <c r="F80" s="10"/>
      <c r="G80" s="10"/>
      <c r="H80" s="118"/>
      <c r="I80" s="327"/>
      <c r="J80" s="159"/>
      <c r="K80" s="159"/>
      <c r="L80" s="159"/>
      <c r="M80" s="233"/>
      <c r="N80" s="357"/>
      <c r="O80" s="5"/>
    </row>
    <row r="81" spans="1:16" customFormat="1" ht="15" x14ac:dyDescent="0.25">
      <c r="A81" s="183" t="s">
        <v>220</v>
      </c>
      <c r="B81" s="184" t="s">
        <v>221</v>
      </c>
      <c r="C81" s="129"/>
      <c r="D81" s="10"/>
      <c r="E81" s="10"/>
      <c r="F81" s="10"/>
      <c r="G81" s="10"/>
      <c r="H81" s="118"/>
      <c r="I81" s="328"/>
      <c r="J81" s="329"/>
      <c r="K81" s="329"/>
      <c r="L81" s="329"/>
      <c r="M81" s="329"/>
      <c r="N81" s="359"/>
      <c r="O81" s="5"/>
    </row>
    <row r="82" spans="1:16" customFormat="1" ht="19.5" thickBot="1" x14ac:dyDescent="0.3">
      <c r="A82" s="14" t="s">
        <v>44</v>
      </c>
      <c r="B82" s="129"/>
      <c r="C82" s="129"/>
      <c r="D82" s="10"/>
      <c r="E82" s="10"/>
      <c r="F82" s="10"/>
      <c r="G82" s="10"/>
      <c r="H82" s="118"/>
      <c r="I82" s="58"/>
      <c r="J82" s="129"/>
      <c r="K82" s="129"/>
      <c r="L82" s="129"/>
      <c r="M82" s="129"/>
      <c r="N82" s="5"/>
      <c r="O82" s="5"/>
    </row>
    <row r="83" spans="1:16" s="3" customFormat="1" ht="98.25" customHeight="1" thickBot="1" x14ac:dyDescent="0.3">
      <c r="A83" s="26" t="s">
        <v>17</v>
      </c>
      <c r="B83" s="185" t="str">
        <f>IF(B81="mois","Niveau de rémunération annuelle brute + charges patronales à temps complet* (en €)","Coût journalier (en €)")</f>
        <v>Coût journalier (en €)</v>
      </c>
      <c r="C83" s="185" t="str">
        <f>IF(B81="mois","Durée d'activité sur le projet (en mois)","Nombre de jour travaillé par an")</f>
        <v>Nombre de jour travaillé par an</v>
      </c>
      <c r="D83" s="185" t="str">
        <f>IF(B81="mois","Quotité d'activité dédiée au projet (de 0 à 1)","Nombre de jours affectés sur la durée total du projet")</f>
        <v>Nombre de jours affectés sur la durée total du projet</v>
      </c>
      <c r="E83" s="186" t="s">
        <v>25</v>
      </c>
      <c r="F83" s="187" t="s">
        <v>222</v>
      </c>
      <c r="G83" s="188" t="s">
        <v>223</v>
      </c>
      <c r="H83" s="118"/>
      <c r="I83" s="18"/>
      <c r="J83" s="330" t="str">
        <f>IF($B$81="jours","Niveau de rémunération annuelle brute + charges patronales à temps complet* (RESERVÉ OFB)","")</f>
        <v>Niveau de rémunération annuelle brute + charges patronales à temps complet* (RESERVÉ OFB)</v>
      </c>
      <c r="K83" s="129"/>
      <c r="L83" s="129"/>
      <c r="M83" s="129"/>
      <c r="N83" s="5"/>
      <c r="O83" s="5"/>
      <c r="P83"/>
    </row>
    <row r="84" spans="1:16" ht="15.75" thickBot="1" x14ac:dyDescent="0.3">
      <c r="A84" s="189" t="s">
        <v>46</v>
      </c>
      <c r="B84" s="18"/>
      <c r="C84" s="18"/>
      <c r="D84" s="18"/>
      <c r="E84" s="18"/>
      <c r="F84" s="18"/>
      <c r="G84" s="18"/>
      <c r="H84" s="118"/>
      <c r="I84" s="331"/>
      <c r="J84" s="129"/>
      <c r="K84" s="129"/>
      <c r="L84" s="129"/>
      <c r="M84" s="129"/>
      <c r="N84" s="5"/>
      <c r="O84" s="5"/>
      <c r="P84"/>
    </row>
    <row r="85" spans="1:16" customFormat="1" ht="15" x14ac:dyDescent="0.25">
      <c r="A85" s="190"/>
      <c r="B85" s="191"/>
      <c r="C85" s="192"/>
      <c r="D85" s="193"/>
      <c r="E85" s="194">
        <f>IF(B$81="mois",((B85/12)*C85)*D85,B85*D85)</f>
        <v>0</v>
      </c>
      <c r="F85" s="195">
        <f t="shared" ref="F85:F94" si="1">IF(B$81="mois",IF($M$64="non",0,MIN((B85/12*C85*D85),(80000/12*C85*D85))),IF($M$64="non",0,IF(C85="","0,00",MIN((B85*D85),(80000/C85*D85)))))</f>
        <v>0</v>
      </c>
      <c r="G85" s="196" t="str">
        <f>IF(B$81="mois",IF(B85&gt;80000,"oui",""),IF(B85*C85&gt;80000,"oui",""))</f>
        <v/>
      </c>
      <c r="H85" s="119"/>
      <c r="I85" s="331"/>
      <c r="J85" s="332">
        <f>IF($B$81="jours",B85*C85,"")</f>
        <v>0</v>
      </c>
      <c r="K85" s="129"/>
      <c r="L85" s="129"/>
      <c r="M85" s="129"/>
      <c r="N85" s="5"/>
      <c r="O85" s="5"/>
      <c r="P85" s="3"/>
    </row>
    <row r="86" spans="1:16" ht="15" x14ac:dyDescent="0.25">
      <c r="A86" s="197"/>
      <c r="B86" s="198"/>
      <c r="C86" s="199"/>
      <c r="D86" s="200"/>
      <c r="E86" s="201">
        <f t="shared" ref="E86:E94" si="2">IF(B$81="mois",((B86/12)*C86)*D86,B86*D86)</f>
        <v>0</v>
      </c>
      <c r="F86" s="202">
        <f t="shared" si="1"/>
        <v>0</v>
      </c>
      <c r="G86" s="203" t="str">
        <f t="shared" ref="G86:G94" si="3">IF(B$81="mois",IF(B86&gt;80000,"oui",""),IF(B86*C86&gt;80000,"oui",""))</f>
        <v/>
      </c>
      <c r="H86" s="25"/>
      <c r="I86" s="331"/>
      <c r="J86" s="332">
        <f t="shared" ref="J86:J94" si="4">IF($B$81="jours",B86*C86,"")</f>
        <v>0</v>
      </c>
      <c r="K86" s="129"/>
      <c r="L86" s="129"/>
      <c r="M86" s="129"/>
      <c r="N86" s="5"/>
      <c r="O86" s="5"/>
    </row>
    <row r="87" spans="1:16" customFormat="1" ht="15" x14ac:dyDescent="0.25">
      <c r="A87" s="197"/>
      <c r="B87" s="198"/>
      <c r="C87" s="198"/>
      <c r="D87" s="200"/>
      <c r="E87" s="201">
        <f t="shared" si="2"/>
        <v>0</v>
      </c>
      <c r="F87" s="202">
        <f t="shared" si="1"/>
        <v>0</v>
      </c>
      <c r="G87" s="203" t="str">
        <f t="shared" si="3"/>
        <v/>
      </c>
      <c r="H87" s="45"/>
      <c r="I87" s="331"/>
      <c r="J87" s="332">
        <f t="shared" si="4"/>
        <v>0</v>
      </c>
      <c r="K87" s="129"/>
      <c r="L87" s="129"/>
      <c r="M87" s="333"/>
      <c r="N87" s="5"/>
      <c r="O87" s="5"/>
    </row>
    <row r="88" spans="1:16" customFormat="1" ht="15" customHeight="1" x14ac:dyDescent="0.25">
      <c r="A88" s="197"/>
      <c r="B88" s="198"/>
      <c r="C88" s="198"/>
      <c r="D88" s="200"/>
      <c r="E88" s="201">
        <f t="shared" si="2"/>
        <v>0</v>
      </c>
      <c r="F88" s="202">
        <f t="shared" si="1"/>
        <v>0</v>
      </c>
      <c r="G88" s="203" t="str">
        <f t="shared" si="3"/>
        <v/>
      </c>
      <c r="H88" s="120"/>
      <c r="I88" s="331"/>
      <c r="J88" s="332">
        <f t="shared" si="4"/>
        <v>0</v>
      </c>
      <c r="K88" s="129"/>
      <c r="L88" s="129"/>
      <c r="M88" s="333"/>
      <c r="N88" s="5"/>
      <c r="O88" s="5"/>
      <c r="P88" s="4"/>
    </row>
    <row r="89" spans="1:16" s="2" customFormat="1" ht="15" x14ac:dyDescent="0.25">
      <c r="A89" s="197"/>
      <c r="B89" s="198"/>
      <c r="C89" s="198"/>
      <c r="D89" s="200"/>
      <c r="E89" s="201">
        <f t="shared" si="2"/>
        <v>0</v>
      </c>
      <c r="F89" s="202">
        <f t="shared" si="1"/>
        <v>0</v>
      </c>
      <c r="G89" s="203" t="str">
        <f t="shared" si="3"/>
        <v/>
      </c>
      <c r="I89" s="331"/>
      <c r="J89" s="332">
        <f t="shared" si="4"/>
        <v>0</v>
      </c>
      <c r="K89" s="129"/>
      <c r="L89" s="129"/>
      <c r="M89" s="333"/>
      <c r="N89" s="5"/>
      <c r="O89" s="5"/>
      <c r="P89"/>
    </row>
    <row r="90" spans="1:16" customFormat="1" ht="15" x14ac:dyDescent="0.25">
      <c r="A90" s="197"/>
      <c r="B90" s="198"/>
      <c r="C90" s="198"/>
      <c r="D90" s="200"/>
      <c r="E90" s="201">
        <f t="shared" si="2"/>
        <v>0</v>
      </c>
      <c r="F90" s="202">
        <f t="shared" si="1"/>
        <v>0</v>
      </c>
      <c r="G90" s="203" t="str">
        <f t="shared" si="3"/>
        <v/>
      </c>
      <c r="H90" s="121"/>
      <c r="I90" s="331"/>
      <c r="J90" s="332">
        <f t="shared" si="4"/>
        <v>0</v>
      </c>
      <c r="K90" s="129"/>
      <c r="L90" s="129"/>
      <c r="M90" s="159"/>
      <c r="N90" s="45"/>
      <c r="O90" s="45"/>
    </row>
    <row r="91" spans="1:16" customFormat="1" ht="15" x14ac:dyDescent="0.25">
      <c r="A91" s="197"/>
      <c r="B91" s="198"/>
      <c r="C91" s="198"/>
      <c r="D91" s="200"/>
      <c r="E91" s="201">
        <f t="shared" si="2"/>
        <v>0</v>
      </c>
      <c r="F91" s="202">
        <f t="shared" si="1"/>
        <v>0</v>
      </c>
      <c r="G91" s="203" t="str">
        <f t="shared" si="3"/>
        <v/>
      </c>
      <c r="H91" s="18"/>
      <c r="I91" s="331"/>
      <c r="J91" s="332">
        <f t="shared" si="4"/>
        <v>0</v>
      </c>
      <c r="K91" s="129"/>
      <c r="L91" s="129"/>
      <c r="M91" s="333"/>
      <c r="N91" s="5"/>
      <c r="O91" s="5"/>
      <c r="P91" s="2"/>
    </row>
    <row r="92" spans="1:16" customFormat="1" ht="15" x14ac:dyDescent="0.25">
      <c r="A92" s="197"/>
      <c r="B92" s="204"/>
      <c r="C92" s="204"/>
      <c r="D92" s="205"/>
      <c r="E92" s="201">
        <f t="shared" si="2"/>
        <v>0</v>
      </c>
      <c r="F92" s="202">
        <f t="shared" si="1"/>
        <v>0</v>
      </c>
      <c r="G92" s="203" t="str">
        <f t="shared" si="3"/>
        <v/>
      </c>
      <c r="H92" s="118"/>
      <c r="I92" s="331"/>
      <c r="J92" s="332">
        <f t="shared" si="4"/>
        <v>0</v>
      </c>
      <c r="K92" s="129"/>
      <c r="L92" s="129"/>
      <c r="M92" s="159"/>
      <c r="N92" s="1"/>
      <c r="O92" s="1"/>
    </row>
    <row r="93" spans="1:16" customFormat="1" ht="15" x14ac:dyDescent="0.25">
      <c r="A93" s="197"/>
      <c r="B93" s="198"/>
      <c r="C93" s="198"/>
      <c r="D93" s="200"/>
      <c r="E93" s="201">
        <f t="shared" si="2"/>
        <v>0</v>
      </c>
      <c r="F93" s="202">
        <f t="shared" si="1"/>
        <v>0</v>
      </c>
      <c r="G93" s="203" t="str">
        <f t="shared" si="3"/>
        <v/>
      </c>
      <c r="H93" s="118"/>
      <c r="I93" s="331"/>
      <c r="J93" s="332">
        <f t="shared" si="4"/>
        <v>0</v>
      </c>
      <c r="K93" s="129"/>
      <c r="L93" s="129"/>
      <c r="M93" s="159"/>
      <c r="N93" s="5"/>
      <c r="O93" s="5"/>
    </row>
    <row r="94" spans="1:16" customFormat="1" ht="15" x14ac:dyDescent="0.25">
      <c r="A94" s="197"/>
      <c r="B94" s="198"/>
      <c r="C94" s="198"/>
      <c r="D94" s="200"/>
      <c r="E94" s="201">
        <f t="shared" si="2"/>
        <v>0</v>
      </c>
      <c r="F94" s="202">
        <f t="shared" si="1"/>
        <v>0</v>
      </c>
      <c r="G94" s="203" t="str">
        <f t="shared" si="3"/>
        <v/>
      </c>
      <c r="H94" s="118"/>
      <c r="I94" s="334"/>
      <c r="J94" s="332">
        <f t="shared" si="4"/>
        <v>0</v>
      </c>
      <c r="K94" s="129"/>
      <c r="L94" s="129"/>
      <c r="M94" s="159"/>
      <c r="N94" s="1"/>
      <c r="O94" s="1"/>
    </row>
    <row r="95" spans="1:16" customFormat="1" ht="15.75" thickBot="1" x14ac:dyDescent="0.3">
      <c r="A95" s="206" t="s">
        <v>13</v>
      </c>
      <c r="B95" s="207"/>
      <c r="C95" s="208" t="str">
        <f>IF(B$81="jours","",SUM(C85:C94))</f>
        <v/>
      </c>
      <c r="D95" s="209">
        <f>IF(B$81="mois","",SUM(D85:D94))</f>
        <v>0</v>
      </c>
      <c r="E95" s="210">
        <f>SUM(E85:E94)</f>
        <v>0</v>
      </c>
      <c r="F95" s="211">
        <f>SUM(F85:F94)</f>
        <v>0</v>
      </c>
      <c r="G95" s="212"/>
      <c r="H95" s="118"/>
      <c r="I95" s="335"/>
      <c r="J95" s="129"/>
      <c r="K95" s="129"/>
      <c r="L95" s="129"/>
      <c r="M95" s="159"/>
      <c r="N95" s="5"/>
      <c r="O95" s="5"/>
    </row>
    <row r="96" spans="1:16" customFormat="1" ht="15.75" thickBot="1" x14ac:dyDescent="0.3">
      <c r="A96" s="213"/>
      <c r="B96" s="214"/>
      <c r="C96" s="214"/>
      <c r="D96" s="215"/>
      <c r="E96" s="215"/>
      <c r="F96" s="215"/>
      <c r="G96" s="214"/>
      <c r="H96" s="118"/>
      <c r="I96" s="336"/>
      <c r="J96" s="129"/>
      <c r="K96" s="129"/>
      <c r="L96" s="129"/>
      <c r="M96" s="159"/>
      <c r="N96" s="5"/>
      <c r="O96" s="5"/>
    </row>
    <row r="97" spans="1:16" customFormat="1" ht="30.75" thickBot="1" x14ac:dyDescent="0.3">
      <c r="A97" s="216" t="s">
        <v>62</v>
      </c>
      <c r="B97" s="523"/>
      <c r="C97" s="524"/>
      <c r="D97" s="524"/>
      <c r="E97" s="524"/>
      <c r="F97" s="524"/>
      <c r="G97" s="525"/>
      <c r="H97" s="118"/>
      <c r="I97" s="337"/>
      <c r="J97" s="129"/>
      <c r="K97" s="129"/>
      <c r="L97" s="129"/>
      <c r="M97" s="159"/>
      <c r="N97" s="5"/>
      <c r="O97" s="5"/>
    </row>
    <row r="98" spans="1:16" customFormat="1" ht="15" x14ac:dyDescent="0.25">
      <c r="A98" s="217"/>
      <c r="B98" s="217"/>
      <c r="C98" s="217"/>
      <c r="D98" s="217"/>
      <c r="E98" s="217"/>
      <c r="F98" s="217"/>
      <c r="G98" s="217"/>
      <c r="H98" s="118"/>
      <c r="I98" s="177"/>
      <c r="J98" s="129"/>
      <c r="K98" s="129"/>
      <c r="L98" s="129"/>
      <c r="M98" s="159"/>
      <c r="N98" s="5"/>
      <c r="O98" s="5"/>
    </row>
    <row r="99" spans="1:16" customFormat="1" ht="19.5" thickBot="1" x14ac:dyDescent="0.3">
      <c r="A99" s="14" t="s">
        <v>47</v>
      </c>
      <c r="B99" s="10"/>
      <c r="C99" s="10"/>
      <c r="D99" s="10"/>
      <c r="E99" s="10"/>
      <c r="F99" s="10"/>
      <c r="G99" s="10"/>
      <c r="H99" s="118"/>
      <c r="I99" s="58"/>
      <c r="J99" s="129"/>
      <c r="K99" s="129"/>
      <c r="L99" s="129"/>
      <c r="M99" s="159"/>
      <c r="N99" s="5"/>
      <c r="O99" s="5"/>
    </row>
    <row r="100" spans="1:16" s="3" customFormat="1" ht="96.75" customHeight="1" thickBot="1" x14ac:dyDescent="0.3">
      <c r="A100" s="59" t="s">
        <v>17</v>
      </c>
      <c r="B100" s="218" t="str">
        <f>IF(B81="mois","Niveau de rémunération annuelle brute + charges patronales à temps complet* (en €)","Coût journalier (en €)")</f>
        <v>Coût journalier (en €)</v>
      </c>
      <c r="C100" s="218" t="str">
        <f>IF(B81="mois","Durée d'activité sur le projet (en mois)","Nombre de jour travaillé par an")</f>
        <v>Nombre de jour travaillé par an</v>
      </c>
      <c r="D100" s="218" t="str">
        <f>IF(B81="mois","Quotité d'activité dédiée au projet (de 0 à 1)","Nombre de jours affectés sur la durée total du projet")</f>
        <v>Nombre de jours affectés sur la durée total du projet</v>
      </c>
      <c r="E100" s="218" t="s">
        <v>25</v>
      </c>
      <c r="F100" s="219" t="s">
        <v>222</v>
      </c>
      <c r="G100" s="220" t="s">
        <v>223</v>
      </c>
      <c r="H100" s="118"/>
      <c r="I100" s="18"/>
      <c r="J100" s="330" t="str">
        <f>IF($B$81="jours","Niveau de rémunération annuelle brute + charges patronales à temps complet* (RESERVÉ OFB)","")</f>
        <v>Niveau de rémunération annuelle brute + charges patronales à temps complet* (RESERVÉ OFB)</v>
      </c>
      <c r="K100" s="129"/>
      <c r="L100" s="129"/>
      <c r="M100" s="159"/>
      <c r="N100" s="5"/>
      <c r="O100" s="5"/>
      <c r="P100"/>
    </row>
    <row r="101" spans="1:16" ht="15.75" thickBot="1" x14ac:dyDescent="0.3">
      <c r="A101" s="189" t="s">
        <v>46</v>
      </c>
      <c r="B101" s="18"/>
      <c r="C101" s="18"/>
      <c r="D101" s="18"/>
      <c r="E101" s="18"/>
      <c r="F101" s="18"/>
      <c r="G101" s="18"/>
      <c r="H101" s="118"/>
      <c r="I101" s="331"/>
      <c r="J101" s="129"/>
      <c r="K101" s="129"/>
      <c r="L101" s="129"/>
      <c r="M101" s="159"/>
      <c r="N101" s="5"/>
      <c r="O101" s="5"/>
      <c r="P101"/>
    </row>
    <row r="102" spans="1:16" ht="15" x14ac:dyDescent="0.25">
      <c r="A102" s="190"/>
      <c r="B102" s="191"/>
      <c r="C102" s="192"/>
      <c r="D102" s="193"/>
      <c r="E102" s="194">
        <f>IF(B$81="mois",((B102/12)*C102)*D102,B102*D102)</f>
        <v>0</v>
      </c>
      <c r="F102" s="195" t="str">
        <f>IF(B$81="mois",MIN((B102/12*C102*D102),(80000/12*C102*D102)),IF(B102="","0,00",MIN((B102*D102),(80000/C102*D102))))</f>
        <v>0,00</v>
      </c>
      <c r="G102" s="196" t="str">
        <f t="shared" ref="G102:G111" si="5">IF(B$81="mois",IF(B102&gt;80000,"oui",""),IF(B102*C102&gt;80000,"oui",""))</f>
        <v/>
      </c>
      <c r="H102" s="119"/>
      <c r="I102" s="331"/>
      <c r="J102" s="332">
        <f>IF($B$81="jours",B102*C102,"")</f>
        <v>0</v>
      </c>
      <c r="K102" s="129"/>
      <c r="L102" s="129"/>
      <c r="M102" s="159"/>
      <c r="N102" s="5"/>
      <c r="O102" s="5"/>
      <c r="P102" s="3"/>
    </row>
    <row r="103" spans="1:16" ht="15" x14ac:dyDescent="0.2">
      <c r="A103" s="197"/>
      <c r="B103" s="198"/>
      <c r="C103" s="199"/>
      <c r="D103" s="200"/>
      <c r="E103" s="201">
        <f t="shared" ref="E103:E111" si="6">IF(B$81="mois",((B103/12)*C103)*D103,B103*D103)</f>
        <v>0</v>
      </c>
      <c r="F103" s="202" t="str">
        <f t="shared" ref="F103:F111" si="7">IF(B$81="mois",MIN((B103/12*C103*D103),(80000/12*C103*D103)),IF(B103="","0,00",MIN((B103*D103),(80000/C103*D103))))</f>
        <v>0,00</v>
      </c>
      <c r="G103" s="203" t="str">
        <f t="shared" si="5"/>
        <v/>
      </c>
      <c r="I103" s="331"/>
      <c r="J103" s="332">
        <f t="shared" ref="J103:J111" si="8">IF($B$81="jours",B103*C103,"")</f>
        <v>0</v>
      </c>
      <c r="K103" s="129"/>
      <c r="L103" s="129"/>
      <c r="M103" s="159"/>
      <c r="N103" s="5"/>
      <c r="O103" s="5"/>
    </row>
    <row r="104" spans="1:16" customFormat="1" ht="15" x14ac:dyDescent="0.25">
      <c r="A104" s="197"/>
      <c r="B104" s="198"/>
      <c r="C104" s="198"/>
      <c r="D104" s="200"/>
      <c r="E104" s="201">
        <f t="shared" si="6"/>
        <v>0</v>
      </c>
      <c r="F104" s="202" t="str">
        <f t="shared" si="7"/>
        <v>0,00</v>
      </c>
      <c r="G104" s="203" t="str">
        <f t="shared" si="5"/>
        <v/>
      </c>
      <c r="H104" s="45"/>
      <c r="I104" s="331"/>
      <c r="J104" s="332">
        <f t="shared" si="8"/>
        <v>0</v>
      </c>
      <c r="K104" s="129"/>
      <c r="L104" s="129"/>
      <c r="M104" s="338"/>
      <c r="N104" s="4"/>
    </row>
    <row r="105" spans="1:16" customFormat="1" ht="15" customHeight="1" x14ac:dyDescent="0.25">
      <c r="A105" s="197"/>
      <c r="B105" s="198"/>
      <c r="C105" s="198"/>
      <c r="D105" s="200"/>
      <c r="E105" s="201">
        <f t="shared" si="6"/>
        <v>0</v>
      </c>
      <c r="F105" s="202" t="str">
        <f t="shared" si="7"/>
        <v>0,00</v>
      </c>
      <c r="G105" s="203" t="str">
        <f t="shared" si="5"/>
        <v/>
      </c>
      <c r="H105" s="5"/>
      <c r="I105" s="331"/>
      <c r="J105" s="332">
        <f t="shared" si="8"/>
        <v>0</v>
      </c>
      <c r="K105" s="129"/>
      <c r="L105" s="129"/>
      <c r="M105" s="159"/>
      <c r="N105" s="4"/>
    </row>
    <row r="106" spans="1:16" customFormat="1" ht="15" x14ac:dyDescent="0.25">
      <c r="A106" s="197"/>
      <c r="B106" s="198"/>
      <c r="C106" s="198"/>
      <c r="D106" s="200"/>
      <c r="E106" s="201">
        <f t="shared" si="6"/>
        <v>0</v>
      </c>
      <c r="F106" s="202" t="str">
        <f t="shared" si="7"/>
        <v>0,00</v>
      </c>
      <c r="G106" s="203" t="str">
        <f t="shared" si="5"/>
        <v/>
      </c>
      <c r="H106" s="2"/>
      <c r="I106" s="331"/>
      <c r="J106" s="332">
        <f t="shared" si="8"/>
        <v>0</v>
      </c>
      <c r="K106" s="129"/>
      <c r="L106" s="129"/>
      <c r="M106" s="333"/>
    </row>
    <row r="107" spans="1:16" customFormat="1" ht="15" x14ac:dyDescent="0.25">
      <c r="A107" s="197"/>
      <c r="B107" s="198"/>
      <c r="C107" s="198"/>
      <c r="D107" s="200"/>
      <c r="E107" s="201">
        <f t="shared" si="6"/>
        <v>0</v>
      </c>
      <c r="F107" s="202" t="str">
        <f t="shared" si="7"/>
        <v>0,00</v>
      </c>
      <c r="G107" s="203" t="str">
        <f t="shared" si="5"/>
        <v/>
      </c>
      <c r="H107" s="2"/>
      <c r="I107" s="331"/>
      <c r="J107" s="332">
        <f t="shared" si="8"/>
        <v>0</v>
      </c>
      <c r="K107" s="129"/>
      <c r="L107" s="129"/>
      <c r="M107" s="159"/>
    </row>
    <row r="108" spans="1:16" customFormat="1" ht="15" x14ac:dyDescent="0.25">
      <c r="A108" s="197"/>
      <c r="B108" s="198"/>
      <c r="C108" s="198"/>
      <c r="D108" s="200"/>
      <c r="E108" s="201">
        <f t="shared" si="6"/>
        <v>0</v>
      </c>
      <c r="F108" s="202" t="str">
        <f t="shared" si="7"/>
        <v>0,00</v>
      </c>
      <c r="G108" s="203" t="str">
        <f t="shared" si="5"/>
        <v/>
      </c>
      <c r="H108" s="2"/>
      <c r="I108" s="331"/>
      <c r="J108" s="332">
        <f t="shared" si="8"/>
        <v>0</v>
      </c>
      <c r="K108" s="129"/>
      <c r="L108" s="129"/>
      <c r="M108" s="333"/>
    </row>
    <row r="109" spans="1:16" customFormat="1" ht="15" x14ac:dyDescent="0.25">
      <c r="A109" s="197"/>
      <c r="B109" s="204"/>
      <c r="C109" s="204"/>
      <c r="D109" s="205"/>
      <c r="E109" s="201">
        <f t="shared" si="6"/>
        <v>0</v>
      </c>
      <c r="F109" s="202" t="str">
        <f t="shared" si="7"/>
        <v>0,00</v>
      </c>
      <c r="G109" s="203" t="str">
        <f t="shared" si="5"/>
        <v/>
      </c>
      <c r="H109" s="2"/>
      <c r="I109" s="331"/>
      <c r="J109" s="332">
        <f t="shared" si="8"/>
        <v>0</v>
      </c>
      <c r="K109" s="129"/>
      <c r="L109" s="129"/>
      <c r="M109" s="159"/>
    </row>
    <row r="110" spans="1:16" customFormat="1" ht="15" x14ac:dyDescent="0.25">
      <c r="A110" s="197"/>
      <c r="B110" s="198"/>
      <c r="C110" s="198"/>
      <c r="D110" s="200"/>
      <c r="E110" s="201">
        <f t="shared" si="6"/>
        <v>0</v>
      </c>
      <c r="F110" s="202" t="str">
        <f t="shared" si="7"/>
        <v>0,00</v>
      </c>
      <c r="G110" s="203" t="str">
        <f t="shared" si="5"/>
        <v/>
      </c>
      <c r="H110" s="2"/>
      <c r="I110" s="331"/>
      <c r="J110" s="332">
        <f t="shared" si="8"/>
        <v>0</v>
      </c>
      <c r="K110" s="129"/>
      <c r="L110" s="129"/>
      <c r="M110" s="159"/>
    </row>
    <row r="111" spans="1:16" customFormat="1" ht="15" x14ac:dyDescent="0.25">
      <c r="A111" s="197"/>
      <c r="B111" s="198"/>
      <c r="C111" s="198"/>
      <c r="D111" s="200"/>
      <c r="E111" s="201">
        <f t="shared" si="6"/>
        <v>0</v>
      </c>
      <c r="F111" s="202" t="str">
        <f t="shared" si="7"/>
        <v>0,00</v>
      </c>
      <c r="G111" s="203" t="str">
        <f t="shared" si="5"/>
        <v/>
      </c>
      <c r="H111" s="2"/>
      <c r="I111" s="334"/>
      <c r="J111" s="332">
        <f t="shared" si="8"/>
        <v>0</v>
      </c>
      <c r="K111" s="129"/>
      <c r="L111" s="129"/>
      <c r="M111" s="159"/>
    </row>
    <row r="112" spans="1:16" customFormat="1" ht="15.75" thickBot="1" x14ac:dyDescent="0.3">
      <c r="A112" s="221" t="s">
        <v>13</v>
      </c>
      <c r="B112" s="207"/>
      <c r="C112" s="208" t="str">
        <f>IF(B$81="jours","",SUM(C102:C111))</f>
        <v/>
      </c>
      <c r="D112" s="209">
        <f>IF(B$81="mois","",SUM(D102:D111))</f>
        <v>0</v>
      </c>
      <c r="E112" s="210">
        <f>SUM(E102:E111)</f>
        <v>0</v>
      </c>
      <c r="F112" s="211">
        <f>SUM(F102:F111)</f>
        <v>0</v>
      </c>
      <c r="G112" s="212"/>
      <c r="H112" s="2"/>
      <c r="I112" s="339"/>
      <c r="J112" s="129"/>
      <c r="K112" s="129"/>
      <c r="L112" s="129"/>
      <c r="M112" s="159"/>
    </row>
    <row r="113" spans="1:13" ht="15.75" thickBot="1" x14ac:dyDescent="0.3">
      <c r="A113" s="129"/>
      <c r="B113" s="129"/>
      <c r="C113" s="129"/>
      <c r="D113" s="129"/>
      <c r="E113" s="129"/>
      <c r="F113" s="129"/>
      <c r="G113" s="129"/>
      <c r="H113" s="2"/>
      <c r="I113" s="336"/>
      <c r="J113" s="129"/>
      <c r="K113" s="129"/>
      <c r="L113" s="129"/>
      <c r="M113" s="159"/>
    </row>
    <row r="114" spans="1:13" customFormat="1" ht="30.75" thickBot="1" x14ac:dyDescent="0.3">
      <c r="A114" s="216" t="s">
        <v>63</v>
      </c>
      <c r="B114" s="523"/>
      <c r="C114" s="524"/>
      <c r="D114" s="524"/>
      <c r="E114" s="524"/>
      <c r="F114" s="524"/>
      <c r="G114" s="525"/>
      <c r="H114" s="2"/>
      <c r="I114" s="339"/>
      <c r="J114" s="129"/>
      <c r="K114" s="129"/>
      <c r="L114" s="129"/>
      <c r="M114" s="159"/>
    </row>
    <row r="115" spans="1:13" ht="15" x14ac:dyDescent="0.2">
      <c r="A115" s="217"/>
      <c r="B115" s="217"/>
      <c r="C115" s="217"/>
      <c r="D115" s="217"/>
      <c r="E115" s="217"/>
      <c r="F115" s="217"/>
      <c r="G115" s="129"/>
      <c r="I115" s="177"/>
      <c r="J115" s="129"/>
      <c r="K115" s="129"/>
      <c r="L115" s="129"/>
      <c r="M115" s="159"/>
    </row>
    <row r="116" spans="1:13" ht="18.75" x14ac:dyDescent="0.25">
      <c r="A116" s="14" t="s">
        <v>224</v>
      </c>
      <c r="B116" s="10"/>
      <c r="C116" s="10"/>
      <c r="D116" s="10"/>
      <c r="E116" s="10"/>
      <c r="F116" s="10"/>
      <c r="G116" s="10"/>
      <c r="H116" s="45"/>
      <c r="I116" s="177"/>
      <c r="J116" s="129"/>
      <c r="K116" s="129"/>
      <c r="L116" s="129"/>
      <c r="M116" s="159"/>
    </row>
    <row r="117" spans="1:13" customFormat="1" ht="19.5" thickBot="1" x14ac:dyDescent="0.3">
      <c r="A117" s="14"/>
      <c r="B117" s="10"/>
      <c r="C117" s="10"/>
      <c r="D117" s="10"/>
      <c r="E117" s="10"/>
      <c r="F117" s="10"/>
      <c r="G117" s="10"/>
      <c r="H117" s="5"/>
      <c r="I117" s="177"/>
      <c r="J117" s="129"/>
      <c r="K117" s="129"/>
      <c r="L117" s="129"/>
      <c r="M117" s="159"/>
    </row>
    <row r="118" spans="1:13" ht="90" x14ac:dyDescent="0.2">
      <c r="A118" s="15" t="s">
        <v>18</v>
      </c>
      <c r="B118" s="16" t="s">
        <v>225</v>
      </c>
      <c r="C118" s="16" t="s">
        <v>226</v>
      </c>
      <c r="D118" s="16" t="s">
        <v>53</v>
      </c>
      <c r="E118" s="16" t="s">
        <v>227</v>
      </c>
      <c r="F118" s="10"/>
      <c r="G118" s="10"/>
      <c r="I118" s="177"/>
      <c r="J118" s="338"/>
      <c r="K118" s="338"/>
      <c r="L118" s="159"/>
      <c r="M118" s="159"/>
    </row>
    <row r="119" spans="1:13" ht="15" x14ac:dyDescent="0.2">
      <c r="A119" s="222"/>
      <c r="B119" s="223"/>
      <c r="C119" s="223"/>
      <c r="D119" s="223"/>
      <c r="E119" s="224" t="str">
        <f t="shared" ref="E119:E123" si="9">IF(B119&lt;&gt;"",MIN(B119/(C119*12)*D119,B119),"")</f>
        <v/>
      </c>
      <c r="F119" s="10"/>
      <c r="G119" s="10"/>
      <c r="I119" s="177"/>
      <c r="J119" s="159"/>
      <c r="K119" s="159"/>
      <c r="L119" s="159"/>
      <c r="M119" s="159"/>
    </row>
    <row r="120" spans="1:13" ht="15" x14ac:dyDescent="0.2">
      <c r="A120" s="222"/>
      <c r="B120" s="223"/>
      <c r="C120" s="223"/>
      <c r="D120" s="223"/>
      <c r="E120" s="224" t="str">
        <f t="shared" si="9"/>
        <v/>
      </c>
      <c r="F120" s="10"/>
      <c r="G120" s="10"/>
      <c r="I120" s="339"/>
      <c r="J120" s="159"/>
      <c r="K120" s="159"/>
      <c r="L120" s="159"/>
      <c r="M120" s="159"/>
    </row>
    <row r="121" spans="1:13" ht="15" x14ac:dyDescent="0.2">
      <c r="A121" s="222"/>
      <c r="B121" s="223"/>
      <c r="C121" s="223"/>
      <c r="D121" s="223"/>
      <c r="E121" s="224" t="str">
        <f t="shared" si="9"/>
        <v/>
      </c>
      <c r="F121" s="10"/>
      <c r="G121" s="10"/>
      <c r="I121" s="339"/>
      <c r="J121" s="159"/>
      <c r="K121" s="159"/>
      <c r="L121" s="338"/>
      <c r="M121" s="10"/>
    </row>
    <row r="122" spans="1:13" ht="15" x14ac:dyDescent="0.2">
      <c r="A122" s="222"/>
      <c r="B122" s="223"/>
      <c r="C122" s="223"/>
      <c r="D122" s="223"/>
      <c r="E122" s="224" t="str">
        <f t="shared" si="9"/>
        <v/>
      </c>
      <c r="F122" s="10"/>
      <c r="G122" s="10"/>
      <c r="I122" s="339"/>
      <c r="J122" s="159"/>
      <c r="K122" s="159"/>
      <c r="L122" s="159"/>
      <c r="M122" s="10"/>
    </row>
    <row r="123" spans="1:13" ht="15" x14ac:dyDescent="0.2">
      <c r="A123" s="222"/>
      <c r="B123" s="223"/>
      <c r="C123" s="223"/>
      <c r="D123" s="223"/>
      <c r="E123" s="224" t="str">
        <f t="shared" si="9"/>
        <v/>
      </c>
      <c r="F123" s="10"/>
      <c r="G123" s="10"/>
      <c r="I123" s="129"/>
      <c r="J123" s="159"/>
      <c r="K123" s="159"/>
      <c r="L123" s="159"/>
      <c r="M123" s="10"/>
    </row>
    <row r="124" spans="1:13" ht="15.75" thickBot="1" x14ac:dyDescent="0.25">
      <c r="A124" s="225" t="s">
        <v>13</v>
      </c>
      <c r="B124" s="226">
        <f t="shared" ref="B124:D124" si="10">SUM(B119:B123)</f>
        <v>0</v>
      </c>
      <c r="C124" s="226">
        <f t="shared" si="10"/>
        <v>0</v>
      </c>
      <c r="D124" s="226">
        <f t="shared" si="10"/>
        <v>0</v>
      </c>
      <c r="E124" s="227">
        <f>SUM(E119:E123)</f>
        <v>0</v>
      </c>
      <c r="F124" s="10"/>
      <c r="G124" s="10"/>
      <c r="I124" s="129"/>
      <c r="J124" s="159"/>
      <c r="K124" s="159"/>
      <c r="L124" s="159"/>
      <c r="M124" s="10"/>
    </row>
    <row r="125" spans="1:13" ht="15.75" thickBot="1" x14ac:dyDescent="0.25">
      <c r="A125" s="129"/>
      <c r="B125" s="129"/>
      <c r="C125" s="129"/>
      <c r="D125" s="129"/>
      <c r="E125" s="129"/>
      <c r="F125" s="129"/>
      <c r="G125" s="129"/>
      <c r="I125" s="129"/>
      <c r="J125" s="159"/>
      <c r="K125" s="159"/>
      <c r="L125" s="159"/>
      <c r="M125" s="10"/>
    </row>
    <row r="126" spans="1:13" ht="30.75" thickBot="1" x14ac:dyDescent="0.25">
      <c r="A126" s="216" t="s">
        <v>69</v>
      </c>
      <c r="B126" s="523"/>
      <c r="C126" s="524"/>
      <c r="D126" s="524"/>
      <c r="E126" s="524"/>
      <c r="F126" s="524"/>
      <c r="G126" s="525"/>
      <c r="I126" s="129"/>
      <c r="J126" s="159"/>
      <c r="K126" s="159"/>
      <c r="L126" s="159"/>
      <c r="M126" s="10"/>
    </row>
    <row r="127" spans="1:13" ht="15" x14ac:dyDescent="0.2">
      <c r="A127" s="129"/>
      <c r="B127" s="129"/>
      <c r="C127" s="129"/>
      <c r="D127" s="129"/>
      <c r="E127" s="129"/>
      <c r="F127" s="129"/>
      <c r="G127" s="129"/>
      <c r="I127" s="129"/>
      <c r="J127" s="159"/>
      <c r="K127" s="159"/>
      <c r="L127" s="159"/>
      <c r="M127" s="10"/>
    </row>
  </sheetData>
  <mergeCells count="65">
    <mergeCell ref="J72:M72"/>
    <mergeCell ref="J78:L78"/>
    <mergeCell ref="J46:M46"/>
    <mergeCell ref="J50:M50"/>
    <mergeCell ref="J52:L52"/>
    <mergeCell ref="J53:L53"/>
    <mergeCell ref="L57:M57"/>
    <mergeCell ref="A2:E5"/>
    <mergeCell ref="B97:G97"/>
    <mergeCell ref="B114:G114"/>
    <mergeCell ref="B126:G126"/>
    <mergeCell ref="L18:M18"/>
    <mergeCell ref="L19:M19"/>
    <mergeCell ref="L20:M20"/>
    <mergeCell ref="L21:M21"/>
    <mergeCell ref="L22:M22"/>
    <mergeCell ref="L23:M23"/>
    <mergeCell ref="L24:M24"/>
    <mergeCell ref="L25:M25"/>
    <mergeCell ref="L26:M26"/>
    <mergeCell ref="L27:M27"/>
    <mergeCell ref="L28:M28"/>
    <mergeCell ref="L29:M29"/>
    <mergeCell ref="A8:A9"/>
    <mergeCell ref="C16:G16"/>
    <mergeCell ref="C18:G18"/>
    <mergeCell ref="C19:G19"/>
    <mergeCell ref="C20:G20"/>
    <mergeCell ref="C21:G21"/>
    <mergeCell ref="C22:G22"/>
    <mergeCell ref="C23:G23"/>
    <mergeCell ref="C24:G24"/>
    <mergeCell ref="C25:G25"/>
    <mergeCell ref="C27:G27"/>
    <mergeCell ref="C28:G28"/>
    <mergeCell ref="K34:M34"/>
    <mergeCell ref="C36:G36"/>
    <mergeCell ref="L32:M32"/>
    <mergeCell ref="C60:G60"/>
    <mergeCell ref="C40:G40"/>
    <mergeCell ref="C41:G41"/>
    <mergeCell ref="C42:G42"/>
    <mergeCell ref="K41:M41"/>
    <mergeCell ref="K42:M42"/>
    <mergeCell ref="C55:G55"/>
    <mergeCell ref="C56:G56"/>
    <mergeCell ref="C57:G57"/>
    <mergeCell ref="C58:G58"/>
    <mergeCell ref="C59:G59"/>
    <mergeCell ref="C67:G67"/>
    <mergeCell ref="C26:G26"/>
    <mergeCell ref="C65:G65"/>
    <mergeCell ref="C66:G66"/>
    <mergeCell ref="C54:G54"/>
    <mergeCell ref="C48:G48"/>
    <mergeCell ref="C29:G29"/>
    <mergeCell ref="C49:G49"/>
    <mergeCell ref="C50:G50"/>
    <mergeCell ref="C51:G51"/>
    <mergeCell ref="C52:G52"/>
    <mergeCell ref="C53:G53"/>
    <mergeCell ref="C61:G61"/>
    <mergeCell ref="C62:G62"/>
    <mergeCell ref="C63:G63"/>
    <mergeCell ref="C64:G64"/>
  </mergeCells>
  <conditionalFormatting sqref="M67">
    <cfRule type="cellIs" dxfId="11" priority="6" operator="equal">
      <formula>"oui"</formula>
    </cfRule>
  </conditionalFormatting>
  <conditionalFormatting sqref="M68">
    <cfRule type="cellIs" dxfId="10" priority="5" operator="equal">
      <formula>"oui"</formula>
    </cfRule>
  </conditionalFormatting>
  <conditionalFormatting sqref="M69">
    <cfRule type="cellIs" dxfId="9" priority="4" operator="greaterThan">
      <formula>0.05</formula>
    </cfRule>
  </conditionalFormatting>
  <conditionalFormatting sqref="M60">
    <cfRule type="cellIs" dxfId="8" priority="3" operator="greaterThan">
      <formula>0.8</formula>
    </cfRule>
  </conditionalFormatting>
  <conditionalFormatting sqref="M49">
    <cfRule type="cellIs" dxfId="7" priority="1" operator="greaterThan">
      <formula>$M$60</formula>
    </cfRule>
    <cfRule type="cellIs" dxfId="6" priority="2" operator="greaterThan">
      <formula>"M60"</formula>
    </cfRule>
  </conditionalFormatting>
  <dataValidations count="2">
    <dataValidation type="list" allowBlank="1" showInputMessage="1" showErrorMessage="1" sqref="M67:M68 M74 M78" xr:uid="{6DC9B5B3-1749-4BFB-BB32-F7D26B509873}">
      <formula1>"oui,non"</formula1>
    </dataValidation>
    <dataValidation type="list" allowBlank="1" showInputMessage="1" showErrorMessage="1" sqref="B81" xr:uid="{4A002353-56BC-43AC-82EB-7A65516D9020}">
      <formula1>"mois, jours"</formula1>
    </dataValidation>
  </dataValidations>
  <pageMargins left="0.70866141732283472" right="0.70866141732283472" top="0.74803149606299213" bottom="0.74803149606299213" header="0.31496062992125984" footer="0.31496062992125984"/>
  <pageSetup paperSize="9" scale="65" fitToHeight="0" orientation="portrait" r:id="rId1"/>
  <headerFooter>
    <oddFooter>&amp;R&amp;P/&amp;N</oddFooter>
  </headerFooter>
  <rowBreaks count="2" manualBreakCount="2">
    <brk id="45" max="6" man="1"/>
    <brk id="79"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8B365-10C7-492D-AA9C-42D651D016B0}">
  <sheetPr>
    <tabColor theme="4"/>
  </sheetPr>
  <dimension ref="A1:P127"/>
  <sheetViews>
    <sheetView zoomScale="85" zoomScaleNormal="85" zoomScaleSheetLayoutView="70" workbookViewId="0"/>
  </sheetViews>
  <sheetFormatPr baseColWidth="10" defaultRowHeight="12.75" x14ac:dyDescent="0.2"/>
  <cols>
    <col min="1" max="1" width="55.7109375" style="4" customWidth="1"/>
    <col min="2" max="7" width="13" style="4" customWidth="1"/>
    <col min="8" max="8" width="2.42578125" style="5" customWidth="1"/>
    <col min="9" max="9" width="2.42578125" style="4" customWidth="1"/>
    <col min="10" max="11" width="18.28515625" style="5" customWidth="1"/>
    <col min="12" max="12" width="21.140625" style="5" customWidth="1"/>
    <col min="13" max="13" width="21.140625" style="4" customWidth="1"/>
    <col min="14" max="14" width="1.5703125" style="4" customWidth="1"/>
    <col min="15" max="20" width="13.85546875" style="4" customWidth="1"/>
    <col min="21" max="16384" width="11.42578125" style="4"/>
  </cols>
  <sheetData>
    <row r="1" spans="1:14" ht="26.25" x14ac:dyDescent="0.4">
      <c r="A1" s="450" t="str">
        <f>'0 - Lisez-moi'!A2</f>
        <v>V2.1</v>
      </c>
      <c r="B1" s="60" t="s">
        <v>128</v>
      </c>
      <c r="I1" s="129"/>
      <c r="J1" s="159"/>
      <c r="K1" s="159"/>
      <c r="L1" s="159"/>
      <c r="M1" s="129"/>
    </row>
    <row r="2" spans="1:14" ht="18.75" customHeight="1" thickBot="1" x14ac:dyDescent="0.25">
      <c r="A2" s="522">
        <f>'0 - Lisez-moi'!B5</f>
        <v>0</v>
      </c>
      <c r="B2" s="522"/>
      <c r="C2" s="522"/>
      <c r="D2" s="522"/>
      <c r="E2" s="522"/>
      <c r="I2" s="228"/>
      <c r="J2" s="350" t="s">
        <v>61</v>
      </c>
      <c r="K2" s="351"/>
      <c r="L2" s="351"/>
      <c r="M2" s="352"/>
      <c r="N2" s="353"/>
    </row>
    <row r="3" spans="1:14" ht="26.25" customHeight="1" thickTop="1" x14ac:dyDescent="0.2">
      <c r="A3" s="522"/>
      <c r="B3" s="522"/>
      <c r="C3" s="522"/>
      <c r="D3" s="522"/>
      <c r="E3" s="522"/>
      <c r="I3" s="229"/>
      <c r="J3" s="159"/>
      <c r="K3" s="159"/>
      <c r="L3" s="159"/>
      <c r="M3" s="233"/>
      <c r="N3" s="354"/>
    </row>
    <row r="4" spans="1:14" ht="26.25" customHeight="1" x14ac:dyDescent="0.2">
      <c r="A4" s="522"/>
      <c r="B4" s="522"/>
      <c r="C4" s="522"/>
      <c r="D4" s="522"/>
      <c r="E4" s="522"/>
      <c r="I4" s="229"/>
      <c r="J4" s="230" t="s">
        <v>228</v>
      </c>
      <c r="K4" s="231" t="s">
        <v>229</v>
      </c>
      <c r="L4" s="232" t="s">
        <v>230</v>
      </c>
      <c r="M4" s="233"/>
      <c r="N4" s="354"/>
    </row>
    <row r="5" spans="1:14" ht="18.75" customHeight="1" x14ac:dyDescent="0.2">
      <c r="A5" s="522"/>
      <c r="B5" s="522"/>
      <c r="C5" s="522"/>
      <c r="D5" s="522"/>
      <c r="E5" s="522"/>
      <c r="F5" s="63"/>
      <c r="G5" s="63"/>
      <c r="H5" s="124"/>
      <c r="I5" s="229"/>
      <c r="J5" s="159"/>
      <c r="K5" s="159"/>
      <c r="L5" s="159"/>
      <c r="M5" s="233"/>
      <c r="N5" s="354"/>
    </row>
    <row r="6" spans="1:14" ht="18.75" customHeight="1" x14ac:dyDescent="0.2">
      <c r="A6" s="340" t="s">
        <v>85</v>
      </c>
      <c r="C6" s="12"/>
      <c r="D6" s="12"/>
      <c r="E6" s="12"/>
      <c r="F6" s="12"/>
      <c r="G6" s="12"/>
      <c r="H6" s="115"/>
      <c r="I6" s="229"/>
      <c r="J6" s="234"/>
      <c r="K6" s="176"/>
      <c r="L6" s="176"/>
      <c r="M6" s="176"/>
      <c r="N6" s="354"/>
    </row>
    <row r="7" spans="1:14" ht="18.75" customHeight="1" x14ac:dyDescent="0.2">
      <c r="A7" s="341" t="s">
        <v>84</v>
      </c>
      <c r="B7" s="13"/>
      <c r="C7" s="12"/>
      <c r="D7" s="12"/>
      <c r="E7" s="12"/>
      <c r="F7" s="12"/>
      <c r="G7" s="12"/>
      <c r="H7" s="115"/>
      <c r="I7" s="229"/>
      <c r="J7" s="246"/>
      <c r="K7" s="176"/>
      <c r="L7" s="176"/>
      <c r="M7" s="176"/>
      <c r="N7" s="354"/>
    </row>
    <row r="8" spans="1:14" ht="18.75" customHeight="1" x14ac:dyDescent="0.2">
      <c r="A8" s="528" t="s">
        <v>35</v>
      </c>
      <c r="B8" s="346">
        <f>'0 - Lisez-moi'!B12</f>
        <v>0</v>
      </c>
      <c r="C8" s="347"/>
      <c r="D8" s="347"/>
      <c r="E8" s="347"/>
      <c r="F8" s="347"/>
      <c r="G8" s="347"/>
      <c r="H8" s="122"/>
      <c r="I8" s="229"/>
      <c r="J8" s="233"/>
      <c r="K8" s="233"/>
      <c r="L8" s="233"/>
      <c r="M8" s="233"/>
      <c r="N8" s="354"/>
    </row>
    <row r="9" spans="1:14" ht="18.75" customHeight="1" x14ac:dyDescent="0.2">
      <c r="A9" s="528"/>
      <c r="B9" s="348" t="str">
        <f>'0 - Lisez-moi'!C12</f>
        <v>Statut juridique [menu déroulant]</v>
      </c>
      <c r="C9" s="349"/>
      <c r="D9" s="349"/>
      <c r="E9" s="349"/>
      <c r="F9" s="349"/>
      <c r="G9" s="349"/>
      <c r="H9" s="123"/>
      <c r="I9" s="229"/>
      <c r="J9" s="159"/>
      <c r="K9" s="159"/>
      <c r="L9" s="159"/>
      <c r="M9" s="233"/>
      <c r="N9" s="354"/>
    </row>
    <row r="10" spans="1:14" x14ac:dyDescent="0.2">
      <c r="I10" s="229"/>
      <c r="J10" s="159"/>
      <c r="K10" s="159"/>
      <c r="L10" s="159"/>
      <c r="M10" s="233"/>
      <c r="N10" s="354"/>
    </row>
    <row r="11" spans="1:14" ht="60" x14ac:dyDescent="0.2">
      <c r="A11" s="57"/>
      <c r="B11" s="126" t="s">
        <v>126</v>
      </c>
      <c r="C11" s="126" t="s">
        <v>127</v>
      </c>
      <c r="D11" s="126" t="s">
        <v>189</v>
      </c>
      <c r="E11" s="126" t="s">
        <v>190</v>
      </c>
      <c r="F11" s="126" t="s">
        <v>191</v>
      </c>
      <c r="G11" s="126" t="s">
        <v>192</v>
      </c>
      <c r="I11" s="229"/>
      <c r="J11" s="235"/>
      <c r="K11" s="233"/>
      <c r="L11" s="233"/>
      <c r="M11" s="233"/>
      <c r="N11" s="354"/>
    </row>
    <row r="12" spans="1:14" ht="15.75" thickBot="1" x14ac:dyDescent="0.25">
      <c r="A12" s="61" t="s">
        <v>130</v>
      </c>
      <c r="B12" s="127">
        <f>B34</f>
        <v>0</v>
      </c>
      <c r="C12" s="127">
        <f>J34</f>
        <v>0</v>
      </c>
      <c r="D12" s="127">
        <f>B53</f>
        <v>0</v>
      </c>
      <c r="E12" s="128" t="e">
        <f>J37</f>
        <v>#DIV/0!</v>
      </c>
      <c r="F12" s="127">
        <f>M48</f>
        <v>0</v>
      </c>
      <c r="G12" s="128" t="e">
        <f>M49</f>
        <v>#DIV/0!</v>
      </c>
      <c r="I12" s="158"/>
      <c r="J12" s="159"/>
      <c r="K12" s="159"/>
      <c r="L12" s="159"/>
      <c r="M12" s="233"/>
      <c r="N12" s="354"/>
    </row>
    <row r="13" spans="1:14" ht="21.75" customHeight="1" thickBot="1" x14ac:dyDescent="0.25">
      <c r="A13" s="62"/>
      <c r="I13" s="236"/>
      <c r="J13" s="235"/>
      <c r="K13" s="233"/>
      <c r="L13" s="233"/>
      <c r="M13" s="233"/>
      <c r="N13" s="354"/>
    </row>
    <row r="14" spans="1:14" ht="19.5" thickTop="1" x14ac:dyDescent="0.2">
      <c r="A14" s="14" t="s">
        <v>11</v>
      </c>
      <c r="B14" s="129"/>
      <c r="C14" s="129"/>
      <c r="D14" s="129"/>
      <c r="E14" s="129"/>
      <c r="F14" s="129"/>
      <c r="G14" s="129"/>
      <c r="I14" s="237"/>
      <c r="J14" s="238" t="s">
        <v>231</v>
      </c>
      <c r="K14" s="239"/>
      <c r="L14" s="239"/>
      <c r="M14" s="240"/>
      <c r="N14" s="354"/>
    </row>
    <row r="15" spans="1:14" ht="13.5" thickBot="1" x14ac:dyDescent="0.25">
      <c r="A15" s="129"/>
      <c r="B15" s="129"/>
      <c r="C15" s="129"/>
      <c r="D15" s="129"/>
      <c r="E15" s="129"/>
      <c r="F15" s="129"/>
      <c r="G15" s="129"/>
      <c r="I15" s="241"/>
      <c r="J15" s="242"/>
      <c r="K15" s="233"/>
      <c r="L15" s="233"/>
      <c r="M15" s="243"/>
      <c r="N15" s="354"/>
    </row>
    <row r="16" spans="1:14" ht="15" x14ac:dyDescent="0.2">
      <c r="A16" s="32" t="s">
        <v>81</v>
      </c>
      <c r="B16" s="33" t="s">
        <v>102</v>
      </c>
      <c r="C16" s="519" t="s">
        <v>42</v>
      </c>
      <c r="D16" s="520"/>
      <c r="E16" s="520"/>
      <c r="F16" s="520"/>
      <c r="G16" s="521"/>
      <c r="H16" s="18"/>
      <c r="I16" s="241"/>
      <c r="J16" s="244" t="s">
        <v>232</v>
      </c>
      <c r="K16" s="233"/>
      <c r="L16" s="233"/>
      <c r="M16" s="243"/>
      <c r="N16" s="354"/>
    </row>
    <row r="17" spans="1:16" ht="15" x14ac:dyDescent="0.2">
      <c r="A17" s="36" t="s">
        <v>82</v>
      </c>
      <c r="B17" s="37"/>
      <c r="C17" s="46"/>
      <c r="D17" s="46"/>
      <c r="E17" s="46"/>
      <c r="F17" s="46"/>
      <c r="G17" s="130"/>
      <c r="H17" s="116"/>
      <c r="I17" s="241"/>
      <c r="J17" s="245" t="s">
        <v>233</v>
      </c>
      <c r="K17" s="246" t="s">
        <v>234</v>
      </c>
      <c r="L17" s="145"/>
      <c r="M17" s="247"/>
      <c r="N17" s="354"/>
    </row>
    <row r="18" spans="1:16" ht="34.5" customHeight="1" x14ac:dyDescent="0.2">
      <c r="A18" s="131" t="s">
        <v>193</v>
      </c>
      <c r="B18" s="132"/>
      <c r="C18" s="504" t="s">
        <v>285</v>
      </c>
      <c r="D18" s="504"/>
      <c r="E18" s="504"/>
      <c r="F18" s="504"/>
      <c r="G18" s="505"/>
      <c r="H18" s="39"/>
      <c r="I18" s="237"/>
      <c r="J18" s="248">
        <f>B18</f>
        <v>0</v>
      </c>
      <c r="K18" s="249" t="e">
        <f>J18/$B$29</f>
        <v>#DIV/0!</v>
      </c>
      <c r="L18" s="512" t="s">
        <v>91</v>
      </c>
      <c r="M18" s="513"/>
      <c r="N18" s="354"/>
    </row>
    <row r="19" spans="1:16" ht="19.5" customHeight="1" x14ac:dyDescent="0.2">
      <c r="A19" s="131" t="s">
        <v>36</v>
      </c>
      <c r="B19" s="132"/>
      <c r="C19" s="504"/>
      <c r="D19" s="504"/>
      <c r="E19" s="504"/>
      <c r="F19" s="504"/>
      <c r="G19" s="505"/>
      <c r="H19" s="39"/>
      <c r="I19" s="241"/>
      <c r="J19" s="250">
        <f>IF(B19="",0,MIN(B19,(B29+J42)*$M69))</f>
        <v>0</v>
      </c>
      <c r="K19" s="249" t="e">
        <f>J19/(B29+J42)</f>
        <v>#DIV/0!</v>
      </c>
      <c r="L19" s="512" t="s">
        <v>91</v>
      </c>
      <c r="M19" s="513"/>
      <c r="N19" s="354"/>
    </row>
    <row r="20" spans="1:16" ht="19.5" customHeight="1" x14ac:dyDescent="0.2">
      <c r="A20" s="131" t="s">
        <v>66</v>
      </c>
      <c r="B20" s="132"/>
      <c r="C20" s="504"/>
      <c r="D20" s="504"/>
      <c r="E20" s="504"/>
      <c r="F20" s="504"/>
      <c r="G20" s="505"/>
      <c r="H20" s="39"/>
      <c r="I20" s="241"/>
      <c r="J20" s="248">
        <f>B20</f>
        <v>0</v>
      </c>
      <c r="K20" s="249" t="e">
        <f>J20/B29</f>
        <v>#DIV/0!</v>
      </c>
      <c r="L20" s="512" t="s">
        <v>91</v>
      </c>
      <c r="M20" s="513"/>
      <c r="N20" s="354"/>
    </row>
    <row r="21" spans="1:16" ht="19.5" customHeight="1" x14ac:dyDescent="0.2">
      <c r="A21" s="131" t="s">
        <v>194</v>
      </c>
      <c r="B21" s="132"/>
      <c r="C21" s="504"/>
      <c r="D21" s="504"/>
      <c r="E21" s="504"/>
      <c r="F21" s="504"/>
      <c r="G21" s="505"/>
      <c r="H21" s="39"/>
      <c r="I21" s="241"/>
      <c r="J21" s="248">
        <f>B21</f>
        <v>0</v>
      </c>
      <c r="K21" s="249" t="e">
        <f>J21/$B$29</f>
        <v>#DIV/0!</v>
      </c>
      <c r="L21" s="512" t="s">
        <v>91</v>
      </c>
      <c r="M21" s="513"/>
      <c r="N21" s="354"/>
    </row>
    <row r="22" spans="1:16" ht="19.5" customHeight="1" x14ac:dyDescent="0.2">
      <c r="A22" s="131" t="s">
        <v>195</v>
      </c>
      <c r="B22" s="133">
        <f>B23+B24+B25</f>
        <v>0</v>
      </c>
      <c r="C22" s="514"/>
      <c r="D22" s="514"/>
      <c r="E22" s="514"/>
      <c r="F22" s="514"/>
      <c r="G22" s="527"/>
      <c r="H22" s="39"/>
      <c r="I22" s="241"/>
      <c r="J22" s="250">
        <f>J23+J24+J25</f>
        <v>0</v>
      </c>
      <c r="K22" s="249" t="e">
        <f>J22/$B$29</f>
        <v>#DIV/0!</v>
      </c>
      <c r="L22" s="512" t="s">
        <v>91</v>
      </c>
      <c r="M22" s="513"/>
      <c r="N22" s="354"/>
    </row>
    <row r="23" spans="1:16" ht="45" customHeight="1" x14ac:dyDescent="0.2">
      <c r="A23" s="134" t="s">
        <v>196</v>
      </c>
      <c r="B23" s="135">
        <f>E95</f>
        <v>0</v>
      </c>
      <c r="C23" s="506" t="s">
        <v>37</v>
      </c>
      <c r="D23" s="506"/>
      <c r="E23" s="506"/>
      <c r="F23" s="506"/>
      <c r="G23" s="507"/>
      <c r="H23" s="40"/>
      <c r="I23" s="49"/>
      <c r="J23" s="251">
        <f>F95</f>
        <v>0</v>
      </c>
      <c r="K23" s="249" t="e">
        <f t="shared" ref="K23:K27" si="0">J23/$B$29</f>
        <v>#DIV/0!</v>
      </c>
      <c r="L23" s="512" t="s">
        <v>91</v>
      </c>
      <c r="M23" s="513"/>
      <c r="N23" s="354"/>
    </row>
    <row r="24" spans="1:16" ht="60" customHeight="1" x14ac:dyDescent="0.2">
      <c r="A24" s="134" t="s">
        <v>197</v>
      </c>
      <c r="B24" s="135">
        <f>E112</f>
        <v>0</v>
      </c>
      <c r="C24" s="506" t="s">
        <v>37</v>
      </c>
      <c r="D24" s="506"/>
      <c r="E24" s="506"/>
      <c r="F24" s="506"/>
      <c r="G24" s="507"/>
      <c r="H24" s="40"/>
      <c r="I24" s="241"/>
      <c r="J24" s="251">
        <f>F112</f>
        <v>0</v>
      </c>
      <c r="K24" s="249" t="e">
        <f t="shared" si="0"/>
        <v>#DIV/0!</v>
      </c>
      <c r="L24" s="512" t="s">
        <v>91</v>
      </c>
      <c r="M24" s="513"/>
      <c r="N24" s="354"/>
    </row>
    <row r="25" spans="1:16" ht="19.5" customHeight="1" x14ac:dyDescent="0.2">
      <c r="A25" s="134" t="s">
        <v>198</v>
      </c>
      <c r="B25" s="136"/>
      <c r="C25" s="504"/>
      <c r="D25" s="504"/>
      <c r="E25" s="504"/>
      <c r="F25" s="504"/>
      <c r="G25" s="505"/>
      <c r="H25" s="40"/>
      <c r="I25" s="49"/>
      <c r="J25" s="248">
        <f>B25</f>
        <v>0</v>
      </c>
      <c r="K25" s="249" t="e">
        <f t="shared" si="0"/>
        <v>#DIV/0!</v>
      </c>
      <c r="L25" s="512" t="s">
        <v>91</v>
      </c>
      <c r="M25" s="513"/>
      <c r="N25" s="354"/>
    </row>
    <row r="26" spans="1:16" ht="19.5" customHeight="1" x14ac:dyDescent="0.2">
      <c r="A26" s="131" t="s">
        <v>95</v>
      </c>
      <c r="B26" s="132"/>
      <c r="C26" s="504"/>
      <c r="D26" s="504"/>
      <c r="E26" s="504"/>
      <c r="F26" s="504"/>
      <c r="G26" s="505"/>
      <c r="H26" s="40"/>
      <c r="I26" s="252"/>
      <c r="J26" s="248">
        <f>B26</f>
        <v>0</v>
      </c>
      <c r="K26" s="249" t="e">
        <f t="shared" si="0"/>
        <v>#DIV/0!</v>
      </c>
      <c r="L26" s="512" t="s">
        <v>91</v>
      </c>
      <c r="M26" s="513"/>
      <c r="N26" s="354"/>
    </row>
    <row r="27" spans="1:16" ht="19.5" customHeight="1" x14ac:dyDescent="0.2">
      <c r="A27" s="131" t="s">
        <v>68</v>
      </c>
      <c r="B27" s="132"/>
      <c r="C27" s="504"/>
      <c r="D27" s="504"/>
      <c r="E27" s="504"/>
      <c r="F27" s="504"/>
      <c r="G27" s="505"/>
      <c r="H27" s="41"/>
      <c r="I27" s="253"/>
      <c r="J27" s="248">
        <f>IF($M74="oui",B27,"0")</f>
        <v>0</v>
      </c>
      <c r="K27" s="249" t="e">
        <f t="shared" si="0"/>
        <v>#DIV/0!</v>
      </c>
      <c r="L27" s="512" t="s">
        <v>91</v>
      </c>
      <c r="M27" s="513"/>
      <c r="N27" s="354"/>
      <c r="P27" s="51"/>
    </row>
    <row r="28" spans="1:16" ht="36" customHeight="1" x14ac:dyDescent="0.2">
      <c r="A28" s="131" t="s">
        <v>286</v>
      </c>
      <c r="B28" s="133">
        <f>E124</f>
        <v>0</v>
      </c>
      <c r="C28" s="506" t="s">
        <v>37</v>
      </c>
      <c r="D28" s="506"/>
      <c r="E28" s="506"/>
      <c r="F28" s="506"/>
      <c r="G28" s="507"/>
      <c r="H28" s="40"/>
      <c r="I28" s="252"/>
      <c r="J28" s="248">
        <f>B28</f>
        <v>0</v>
      </c>
      <c r="K28" s="249" t="e">
        <f>J28/B29</f>
        <v>#DIV/0!</v>
      </c>
      <c r="L28" s="512" t="s">
        <v>91</v>
      </c>
      <c r="M28" s="513"/>
      <c r="N28" s="354"/>
      <c r="P28" s="51"/>
    </row>
    <row r="29" spans="1:16" ht="19.5" customHeight="1" thickBot="1" x14ac:dyDescent="0.25">
      <c r="A29" s="137" t="s">
        <v>83</v>
      </c>
      <c r="B29" s="138">
        <f>B18+B19+B20+B21+B22+B26+B27+B28</f>
        <v>0</v>
      </c>
      <c r="C29" s="508"/>
      <c r="D29" s="508"/>
      <c r="E29" s="508"/>
      <c r="F29" s="508"/>
      <c r="G29" s="509"/>
      <c r="H29" s="41"/>
      <c r="I29" s="252"/>
      <c r="J29" s="254">
        <f>J18+J19+J20+J21+J22+J27+J28+J26</f>
        <v>0</v>
      </c>
      <c r="K29" s="255"/>
      <c r="L29" s="512" t="s">
        <v>91</v>
      </c>
      <c r="M29" s="513"/>
      <c r="N29" s="354"/>
    </row>
    <row r="30" spans="1:16" ht="15" x14ac:dyDescent="0.2">
      <c r="A30" s="6"/>
      <c r="B30" s="7"/>
      <c r="C30" s="6"/>
      <c r="D30" s="6"/>
      <c r="E30" s="6"/>
      <c r="F30" s="6"/>
      <c r="G30" s="6"/>
      <c r="H30" s="6"/>
      <c r="I30" s="49"/>
      <c r="J30" s="256" t="s">
        <v>235</v>
      </c>
      <c r="K30" s="145"/>
      <c r="L30" s="145"/>
      <c r="M30" s="247"/>
      <c r="N30" s="354"/>
    </row>
    <row r="31" spans="1:16" ht="19.5" customHeight="1" x14ac:dyDescent="0.2">
      <c r="A31" s="28" t="s">
        <v>10</v>
      </c>
      <c r="B31" s="29"/>
      <c r="C31" s="30"/>
      <c r="D31" s="56"/>
      <c r="E31" s="56"/>
      <c r="F31" s="56"/>
      <c r="G31" s="56"/>
      <c r="H31" s="42"/>
      <c r="I31" s="49"/>
      <c r="J31" s="245" t="s">
        <v>233</v>
      </c>
      <c r="K31" s="246" t="str">
        <f>IF(OR(B9="Etablissement public national (hors EPIC) ",B9="EPIC ",B9="Etablissement réseau chambres d'agriculture "),"% dépenses directes totales",IF(L63="Association, fondation et assimilé ","% dépenses directes éligibles + bénévolat valorisé","%dépenses directes éligibles"))</f>
        <v>%dépenses directes éligibles</v>
      </c>
      <c r="L31" s="145"/>
      <c r="M31" s="247"/>
      <c r="N31" s="354"/>
    </row>
    <row r="32" spans="1:16" ht="19.5" customHeight="1" thickBot="1" x14ac:dyDescent="0.25">
      <c r="A32" s="139" t="s">
        <v>7</v>
      </c>
      <c r="B32" s="140"/>
      <c r="C32" s="47"/>
      <c r="D32" s="48"/>
      <c r="E32" s="48"/>
      <c r="F32" s="48"/>
      <c r="G32" s="48"/>
      <c r="H32" s="48"/>
      <c r="I32" s="257"/>
      <c r="J32" s="254">
        <f>IF(B32="",0,MIN(B32, IF(OR(B9="Etablissement public national (hors EPIC) ",B9="EPIC ",B9="Etablissement réseau chambres d'agriculture "),15%*B29,15%*(J29+J42))))</f>
        <v>0</v>
      </c>
      <c r="K32" s="249" t="e">
        <f>IF(OR(B9="Etablissement public national (hors EPIC) ",B9="EPIC ",B9="Etablissement réseau chambres d'agriculture "),J32/B29,J32/(J29+J42))</f>
        <v>#DIV/0!</v>
      </c>
      <c r="L32" s="512" t="s">
        <v>91</v>
      </c>
      <c r="M32" s="513"/>
      <c r="N32" s="354"/>
    </row>
    <row r="33" spans="1:14" ht="15" x14ac:dyDescent="0.2">
      <c r="A33" s="141"/>
      <c r="B33" s="142"/>
      <c r="C33" s="6"/>
      <c r="D33" s="6"/>
      <c r="E33" s="6"/>
      <c r="F33" s="6"/>
      <c r="G33" s="6"/>
      <c r="H33" s="6"/>
      <c r="I33" s="258"/>
      <c r="J33" s="259" t="s">
        <v>236</v>
      </c>
      <c r="K33" s="145"/>
      <c r="L33" s="145"/>
      <c r="M33" s="247"/>
      <c r="N33" s="354"/>
    </row>
    <row r="34" spans="1:14" ht="31.5" customHeight="1" thickBot="1" x14ac:dyDescent="0.25">
      <c r="A34" s="143" t="s">
        <v>8</v>
      </c>
      <c r="B34" s="127">
        <f>B32+B29</f>
        <v>0</v>
      </c>
      <c r="C34" s="49"/>
      <c r="D34" s="41"/>
      <c r="E34" s="41"/>
      <c r="F34" s="41"/>
      <c r="G34" s="41"/>
      <c r="H34" s="41"/>
      <c r="I34" s="260"/>
      <c r="J34" s="261">
        <f>J32+J29</f>
        <v>0</v>
      </c>
      <c r="K34" s="502" t="s">
        <v>91</v>
      </c>
      <c r="L34" s="502"/>
      <c r="M34" s="503"/>
      <c r="N34" s="354"/>
    </row>
    <row r="35" spans="1:14" ht="12.75" customHeight="1" thickBot="1" x14ac:dyDescent="0.25">
      <c r="A35" s="144"/>
      <c r="B35" s="145"/>
      <c r="C35" s="34"/>
      <c r="D35" s="41"/>
      <c r="E35" s="41"/>
      <c r="F35" s="41"/>
      <c r="G35" s="41"/>
      <c r="H35" s="41"/>
      <c r="I35" s="262"/>
      <c r="J35" s="174"/>
      <c r="K35" s="174"/>
      <c r="L35" s="174"/>
      <c r="M35" s="145"/>
      <c r="N35" s="354"/>
    </row>
    <row r="36" spans="1:14" ht="19.5" customHeight="1" thickTop="1" thickBot="1" x14ac:dyDescent="0.25">
      <c r="A36" s="146" t="s">
        <v>199</v>
      </c>
      <c r="B36" s="147">
        <f>ROUND(B68-B34,0)</f>
        <v>0</v>
      </c>
      <c r="C36" s="510" t="str">
        <f>IF(B36&gt;0,"Le plan de financement est excédentaire.",IF(B36&lt;0,"Le plan de financement est en déficit.","Le plan de financement est à l'équilibre"))</f>
        <v>Le plan de financement est à l'équilibre</v>
      </c>
      <c r="D36" s="511"/>
      <c r="E36" s="511"/>
      <c r="F36" s="511"/>
      <c r="G36" s="511"/>
      <c r="H36" s="43"/>
      <c r="I36" s="50"/>
      <c r="J36" s="263" t="s">
        <v>237</v>
      </c>
      <c r="K36" s="264"/>
      <c r="L36" s="264"/>
      <c r="M36" s="265"/>
      <c r="N36" s="354"/>
    </row>
    <row r="37" spans="1:14" ht="15.75" thickBot="1" x14ac:dyDescent="0.25">
      <c r="A37" s="34"/>
      <c r="B37" s="148"/>
      <c r="C37" s="149"/>
      <c r="D37" s="150"/>
      <c r="E37" s="150"/>
      <c r="F37" s="150"/>
      <c r="G37" s="150"/>
      <c r="H37" s="43"/>
      <c r="I37" s="262"/>
      <c r="J37" s="266" t="e">
        <f>B53/J34</f>
        <v>#DIV/0!</v>
      </c>
      <c r="K37" s="267" t="s">
        <v>91</v>
      </c>
      <c r="L37" s="267"/>
      <c r="M37" s="268"/>
      <c r="N37" s="354"/>
    </row>
    <row r="38" spans="1:14" ht="20.25" thickTop="1" thickBot="1" x14ac:dyDescent="0.35">
      <c r="A38" s="14" t="s">
        <v>64</v>
      </c>
      <c r="B38" s="14"/>
      <c r="C38" s="14"/>
      <c r="D38" s="151"/>
      <c r="E38" s="151"/>
      <c r="F38" s="151"/>
      <c r="G38" s="151"/>
      <c r="H38" s="125"/>
      <c r="I38" s="262"/>
      <c r="J38" s="174"/>
      <c r="K38" s="174"/>
      <c r="L38" s="174"/>
      <c r="M38" s="145"/>
      <c r="N38" s="354"/>
    </row>
    <row r="39" spans="1:14" ht="20.25" thickTop="1" thickBot="1" x14ac:dyDescent="0.25">
      <c r="A39" s="152"/>
      <c r="B39" s="129"/>
      <c r="C39" s="153"/>
      <c r="D39" s="153"/>
      <c r="E39" s="153"/>
      <c r="F39" s="153"/>
      <c r="G39" s="153"/>
      <c r="I39" s="50"/>
      <c r="J39" s="269" t="s">
        <v>238</v>
      </c>
      <c r="K39" s="264"/>
      <c r="L39" s="264"/>
      <c r="M39" s="265"/>
      <c r="N39" s="354"/>
    </row>
    <row r="40" spans="1:14" ht="19.5" customHeight="1" x14ac:dyDescent="0.2">
      <c r="A40" s="32" t="s">
        <v>87</v>
      </c>
      <c r="B40" s="33"/>
      <c r="C40" s="516" t="s">
        <v>3</v>
      </c>
      <c r="D40" s="517"/>
      <c r="E40" s="517"/>
      <c r="F40" s="517"/>
      <c r="G40" s="518"/>
      <c r="H40" s="31"/>
      <c r="I40" s="262"/>
      <c r="J40" s="270"/>
      <c r="K40" s="145"/>
      <c r="L40" s="145"/>
      <c r="M40" s="247"/>
      <c r="N40" s="354"/>
    </row>
    <row r="41" spans="1:14" ht="19.5" customHeight="1" x14ac:dyDescent="0.2">
      <c r="A41" s="154" t="s">
        <v>16</v>
      </c>
      <c r="B41" s="155"/>
      <c r="C41" s="504"/>
      <c r="D41" s="504"/>
      <c r="E41" s="504"/>
      <c r="F41" s="504"/>
      <c r="G41" s="504"/>
      <c r="H41" s="40"/>
      <c r="I41" s="262"/>
      <c r="J41" s="271">
        <v>0</v>
      </c>
      <c r="K41" s="539" t="s">
        <v>91</v>
      </c>
      <c r="L41" s="540"/>
      <c r="M41" s="541"/>
      <c r="N41" s="354"/>
    </row>
    <row r="42" spans="1:14" ht="19.5" customHeight="1" x14ac:dyDescent="0.2">
      <c r="A42" s="154" t="s">
        <v>200</v>
      </c>
      <c r="B42" s="156"/>
      <c r="C42" s="504"/>
      <c r="D42" s="504"/>
      <c r="E42" s="504"/>
      <c r="F42" s="504"/>
      <c r="G42" s="504"/>
      <c r="H42" s="40"/>
      <c r="I42" s="262"/>
      <c r="J42" s="271">
        <f>IF($M79="oui",B42,0)</f>
        <v>0</v>
      </c>
      <c r="K42" s="539" t="s">
        <v>91</v>
      </c>
      <c r="L42" s="540"/>
      <c r="M42" s="541"/>
      <c r="N42" s="354"/>
    </row>
    <row r="43" spans="1:14" ht="19.5" customHeight="1" thickBot="1" x14ac:dyDescent="0.25">
      <c r="A43" s="157" t="s">
        <v>88</v>
      </c>
      <c r="B43" s="127">
        <f>SUM(B41:B42)</f>
        <v>0</v>
      </c>
      <c r="C43" s="158"/>
      <c r="D43" s="18"/>
      <c r="E43" s="18"/>
      <c r="F43" s="18"/>
      <c r="G43" s="18"/>
      <c r="H43" s="31"/>
      <c r="I43" s="262"/>
      <c r="J43" s="261">
        <f>SUM(J41:J42)</f>
        <v>0</v>
      </c>
      <c r="K43" s="272"/>
      <c r="L43" s="272"/>
      <c r="M43" s="273"/>
      <c r="N43" s="354"/>
    </row>
    <row r="44" spans="1:14" ht="19.5" customHeight="1" x14ac:dyDescent="0.2">
      <c r="A44" s="129" t="s">
        <v>201</v>
      </c>
      <c r="B44" s="129"/>
      <c r="C44" s="159"/>
      <c r="D44" s="159"/>
      <c r="E44" s="159"/>
      <c r="F44" s="159"/>
      <c r="G44" s="159"/>
      <c r="I44" s="274"/>
      <c r="J44" s="275"/>
      <c r="K44" s="275"/>
      <c r="L44" s="275"/>
      <c r="M44" s="276"/>
      <c r="N44" s="355"/>
    </row>
    <row r="45" spans="1:14" ht="19.5" customHeight="1" x14ac:dyDescent="0.2">
      <c r="A45" s="160" t="str">
        <f>IF(M77="non","",IF(B42="","","Vous devez justifier de votre méthode de valorisation du bénévolat auprès de l'OFB. A défaut, la valorisation du bénévolat ne sera pas prise en compte."))</f>
        <v/>
      </c>
      <c r="B45" s="160"/>
      <c r="C45" s="160"/>
      <c r="D45" s="160"/>
      <c r="E45" s="160"/>
      <c r="F45" s="160"/>
      <c r="G45" s="160"/>
      <c r="I45" s="159"/>
      <c r="J45" s="159"/>
      <c r="K45" s="159"/>
      <c r="L45" s="159"/>
      <c r="M45" s="129"/>
    </row>
    <row r="46" spans="1:14" ht="18.75" x14ac:dyDescent="0.2">
      <c r="A46" s="14" t="s">
        <v>14</v>
      </c>
      <c r="B46" s="129"/>
      <c r="C46" s="159"/>
      <c r="D46" s="159"/>
      <c r="E46" s="159"/>
      <c r="F46" s="159"/>
      <c r="G46" s="159"/>
      <c r="I46" s="277"/>
      <c r="J46" s="542" t="s">
        <v>239</v>
      </c>
      <c r="K46" s="542"/>
      <c r="L46" s="542"/>
      <c r="M46" s="542"/>
      <c r="N46" s="353"/>
    </row>
    <row r="47" spans="1:14" ht="13.5" thickBot="1" x14ac:dyDescent="0.25">
      <c r="A47" s="161"/>
      <c r="B47" s="161"/>
      <c r="C47" s="153"/>
      <c r="D47" s="153"/>
      <c r="E47" s="153"/>
      <c r="F47" s="153"/>
      <c r="G47" s="153"/>
      <c r="I47" s="262"/>
      <c r="J47" s="159"/>
      <c r="K47" s="159"/>
      <c r="L47" s="148"/>
      <c r="M47" s="278"/>
      <c r="N47" s="354"/>
    </row>
    <row r="48" spans="1:14" ht="30.75" thickTop="1" x14ac:dyDescent="0.2">
      <c r="A48" s="162" t="s">
        <v>80</v>
      </c>
      <c r="B48" s="163" t="s">
        <v>12</v>
      </c>
      <c r="C48" s="516" t="s">
        <v>15</v>
      </c>
      <c r="D48" s="517"/>
      <c r="E48" s="517"/>
      <c r="F48" s="517"/>
      <c r="G48" s="518"/>
      <c r="H48" s="31"/>
      <c r="I48" s="262"/>
      <c r="J48" s="279" t="s">
        <v>240</v>
      </c>
      <c r="K48" s="280"/>
      <c r="L48" s="280"/>
      <c r="M48" s="281"/>
      <c r="N48" s="354"/>
    </row>
    <row r="49" spans="1:15" ht="15.75" thickBot="1" x14ac:dyDescent="0.25">
      <c r="A49" s="164" t="s">
        <v>202</v>
      </c>
      <c r="B49" s="165" t="s">
        <v>102</v>
      </c>
      <c r="C49" s="526"/>
      <c r="D49" s="526"/>
      <c r="E49" s="526"/>
      <c r="F49" s="526"/>
      <c r="G49" s="526"/>
      <c r="H49" s="117"/>
      <c r="I49" s="282"/>
      <c r="J49" s="283" t="s">
        <v>241</v>
      </c>
      <c r="K49" s="284"/>
      <c r="L49" s="284"/>
      <c r="M49" s="285" t="e">
        <f>M48/J34</f>
        <v>#DIV/0!</v>
      </c>
      <c r="N49" s="356"/>
    </row>
    <row r="50" spans="1:15" ht="30.75" thickTop="1" x14ac:dyDescent="0.2">
      <c r="A50" s="166" t="s">
        <v>0</v>
      </c>
      <c r="B50" s="167"/>
      <c r="C50" s="504"/>
      <c r="D50" s="504"/>
      <c r="E50" s="504"/>
      <c r="F50" s="504"/>
      <c r="G50" s="504"/>
      <c r="H50" s="40"/>
      <c r="I50" s="286"/>
      <c r="J50" s="543" t="s">
        <v>242</v>
      </c>
      <c r="K50" s="543"/>
      <c r="L50" s="543"/>
      <c r="M50" s="543"/>
      <c r="N50" s="354"/>
    </row>
    <row r="51" spans="1:15" ht="15" x14ac:dyDescent="0.2">
      <c r="A51" s="166" t="s">
        <v>1</v>
      </c>
      <c r="B51" s="167"/>
      <c r="C51" s="504"/>
      <c r="D51" s="504"/>
      <c r="E51" s="504"/>
      <c r="F51" s="504"/>
      <c r="G51" s="504"/>
      <c r="H51" s="40"/>
      <c r="I51" s="262"/>
      <c r="J51" s="287" t="s">
        <v>243</v>
      </c>
      <c r="K51" s="287"/>
      <c r="L51" s="287"/>
      <c r="M51" s="288"/>
      <c r="N51" s="354"/>
    </row>
    <row r="52" spans="1:15" ht="15" x14ac:dyDescent="0.2">
      <c r="A52" s="166" t="s">
        <v>86</v>
      </c>
      <c r="B52" s="168">
        <f>SUM(B53:B63)</f>
        <v>0</v>
      </c>
      <c r="C52" s="514"/>
      <c r="D52" s="514"/>
      <c r="E52" s="514"/>
      <c r="F52" s="514"/>
      <c r="G52" s="514"/>
      <c r="H52" s="39"/>
      <c r="I52" s="262"/>
      <c r="J52" s="544" t="s">
        <v>244</v>
      </c>
      <c r="K52" s="545"/>
      <c r="L52" s="545"/>
      <c r="M52" s="289">
        <v>0.65</v>
      </c>
      <c r="N52" s="354"/>
    </row>
    <row r="53" spans="1:15" ht="15" x14ac:dyDescent="0.2">
      <c r="A53" s="169" t="s">
        <v>203</v>
      </c>
      <c r="B53" s="170"/>
      <c r="C53" s="504"/>
      <c r="D53" s="504"/>
      <c r="E53" s="504"/>
      <c r="F53" s="504"/>
      <c r="G53" s="504"/>
      <c r="H53" s="40"/>
      <c r="I53" s="262"/>
      <c r="J53" s="529" t="s">
        <v>245</v>
      </c>
      <c r="K53" s="530"/>
      <c r="L53" s="530"/>
      <c r="M53" s="290">
        <f>J34*$M$52</f>
        <v>0</v>
      </c>
      <c r="N53" s="354"/>
    </row>
    <row r="54" spans="1:15" ht="15" x14ac:dyDescent="0.2">
      <c r="A54" s="171" t="s">
        <v>204</v>
      </c>
      <c r="B54" s="172"/>
      <c r="C54" s="504" t="s">
        <v>158</v>
      </c>
      <c r="D54" s="504"/>
      <c r="E54" s="504"/>
      <c r="F54" s="504"/>
      <c r="G54" s="504"/>
      <c r="H54" s="40"/>
      <c r="I54" s="262"/>
      <c r="J54" s="291" t="s">
        <v>246</v>
      </c>
      <c r="K54" s="292"/>
      <c r="L54" s="292"/>
      <c r="M54" s="293"/>
      <c r="N54" s="354"/>
    </row>
    <row r="55" spans="1:15" ht="36" customHeight="1" x14ac:dyDescent="0.2">
      <c r="A55" s="171" t="s">
        <v>283</v>
      </c>
      <c r="B55" s="172"/>
      <c r="C55" s="504" t="s">
        <v>282</v>
      </c>
      <c r="D55" s="504"/>
      <c r="E55" s="504"/>
      <c r="F55" s="504"/>
      <c r="G55" s="504"/>
      <c r="H55" s="40"/>
      <c r="I55" s="262"/>
      <c r="J55" s="294" t="s">
        <v>108</v>
      </c>
      <c r="K55" s="295">
        <v>45</v>
      </c>
      <c r="L55" s="296" t="s">
        <v>109</v>
      </c>
      <c r="M55" s="295">
        <v>36</v>
      </c>
      <c r="N55" s="354"/>
    </row>
    <row r="56" spans="1:15" ht="45" x14ac:dyDescent="0.2">
      <c r="A56" s="171" t="s">
        <v>206</v>
      </c>
      <c r="B56" s="172"/>
      <c r="C56" s="504" t="s">
        <v>207</v>
      </c>
      <c r="D56" s="504"/>
      <c r="E56" s="504"/>
      <c r="F56" s="504"/>
      <c r="G56" s="504"/>
      <c r="H56" s="40"/>
      <c r="I56" s="262"/>
      <c r="J56" s="297" t="s">
        <v>105</v>
      </c>
      <c r="K56" s="298">
        <f>IF(K55="","",B34*M55/K55)</f>
        <v>0</v>
      </c>
      <c r="L56" s="296" t="s">
        <v>107</v>
      </c>
      <c r="M56" s="298">
        <f>IF(K55="","",J34*M55/K55)</f>
        <v>0</v>
      </c>
      <c r="N56" s="354"/>
    </row>
    <row r="57" spans="1:15" ht="30" x14ac:dyDescent="0.2">
      <c r="A57" s="171" t="s">
        <v>208</v>
      </c>
      <c r="B57" s="172"/>
      <c r="C57" s="504" t="s">
        <v>158</v>
      </c>
      <c r="D57" s="504"/>
      <c r="E57" s="504"/>
      <c r="F57" s="504"/>
      <c r="G57" s="504"/>
      <c r="H57" s="40"/>
      <c r="I57" s="274"/>
      <c r="J57" s="299" t="s">
        <v>106</v>
      </c>
      <c r="K57" s="300" t="e">
        <f>IF(K55="","",J34*M55/K55*J37)</f>
        <v>#DIV/0!</v>
      </c>
      <c r="L57" s="531" t="s">
        <v>110</v>
      </c>
      <c r="M57" s="532"/>
      <c r="N57" s="355"/>
    </row>
    <row r="58" spans="1:15" ht="15" x14ac:dyDescent="0.2">
      <c r="A58" s="171" t="s">
        <v>209</v>
      </c>
      <c r="B58" s="172"/>
      <c r="C58" s="504" t="s">
        <v>158</v>
      </c>
      <c r="D58" s="504"/>
      <c r="E58" s="504"/>
      <c r="F58" s="504"/>
      <c r="G58" s="504"/>
      <c r="H58" s="40"/>
      <c r="I58" s="159"/>
      <c r="J58" s="159"/>
      <c r="K58" s="159"/>
      <c r="L58" s="159"/>
      <c r="M58" s="129"/>
    </row>
    <row r="59" spans="1:15" ht="32.25" customHeight="1" thickBot="1" x14ac:dyDescent="0.25">
      <c r="A59" s="171" t="s">
        <v>210</v>
      </c>
      <c r="B59" s="172"/>
      <c r="C59" s="504" t="s">
        <v>158</v>
      </c>
      <c r="D59" s="504"/>
      <c r="E59" s="504"/>
      <c r="F59" s="504"/>
      <c r="G59" s="504"/>
      <c r="H59" s="40"/>
      <c r="I59" s="277"/>
      <c r="J59" s="301" t="s">
        <v>247</v>
      </c>
      <c r="K59" s="302"/>
      <c r="L59" s="302"/>
      <c r="M59" s="302"/>
      <c r="N59" s="353"/>
    </row>
    <row r="60" spans="1:15" ht="16.5" thickTop="1" thickBot="1" x14ac:dyDescent="0.25">
      <c r="A60" s="171" t="s">
        <v>211</v>
      </c>
      <c r="B60" s="172"/>
      <c r="C60" s="504" t="s">
        <v>158</v>
      </c>
      <c r="D60" s="504"/>
      <c r="E60" s="504"/>
      <c r="F60" s="504"/>
      <c r="G60" s="504"/>
      <c r="H60" s="40"/>
      <c r="I60" s="262"/>
      <c r="J60" s="303" t="s">
        <v>99</v>
      </c>
      <c r="K60" s="304"/>
      <c r="L60" s="305"/>
      <c r="M60" s="306">
        <v>0.8</v>
      </c>
      <c r="N60" s="354"/>
    </row>
    <row r="61" spans="1:15" ht="31.5" thickTop="1" thickBot="1" x14ac:dyDescent="0.25">
      <c r="A61" s="171" t="s">
        <v>212</v>
      </c>
      <c r="B61" s="172"/>
      <c r="C61" s="504" t="s">
        <v>158</v>
      </c>
      <c r="D61" s="504"/>
      <c r="E61" s="504"/>
      <c r="F61" s="504"/>
      <c r="G61" s="504"/>
      <c r="H61" s="40"/>
      <c r="I61" s="262"/>
      <c r="J61" s="159"/>
      <c r="K61" s="159"/>
      <c r="L61" s="159"/>
      <c r="M61" s="233"/>
      <c r="N61" s="354"/>
    </row>
    <row r="62" spans="1:15" ht="15.75" thickTop="1" x14ac:dyDescent="0.2">
      <c r="A62" s="171" t="s">
        <v>213</v>
      </c>
      <c r="B62" s="172"/>
      <c r="C62" s="504" t="s">
        <v>158</v>
      </c>
      <c r="D62" s="504"/>
      <c r="E62" s="504"/>
      <c r="F62" s="504"/>
      <c r="G62" s="504"/>
      <c r="H62" s="40"/>
      <c r="I62" s="262"/>
      <c r="J62" s="307" t="s">
        <v>248</v>
      </c>
      <c r="K62" s="308"/>
      <c r="L62" s="308"/>
      <c r="M62" s="309"/>
      <c r="N62" s="356"/>
      <c r="O62" s="17"/>
    </row>
    <row r="63" spans="1:15" ht="15" x14ac:dyDescent="0.2">
      <c r="A63" s="171" t="s">
        <v>214</v>
      </c>
      <c r="B63" s="172"/>
      <c r="C63" s="504" t="s">
        <v>158</v>
      </c>
      <c r="D63" s="504"/>
      <c r="E63" s="504"/>
      <c r="F63" s="504"/>
      <c r="G63" s="504"/>
      <c r="H63" s="40"/>
      <c r="I63" s="262"/>
      <c r="J63" s="310" t="s">
        <v>71</v>
      </c>
      <c r="K63" s="311"/>
      <c r="L63" s="312" t="str">
        <f>B9</f>
        <v>Statut juridique [menu déroulant]</v>
      </c>
      <c r="M63" s="313"/>
      <c r="N63" s="354"/>
      <c r="O63" s="17"/>
    </row>
    <row r="64" spans="1:15" ht="15.75" thickBot="1" x14ac:dyDescent="0.25">
      <c r="A64" s="166" t="s">
        <v>2</v>
      </c>
      <c r="B64" s="168">
        <f>SUM(B65:B66)</f>
        <v>0</v>
      </c>
      <c r="C64" s="514"/>
      <c r="D64" s="514"/>
      <c r="E64" s="514"/>
      <c r="F64" s="514"/>
      <c r="G64" s="514"/>
      <c r="H64" s="39"/>
      <c r="I64" s="262"/>
      <c r="J64" s="314" t="s">
        <v>72</v>
      </c>
      <c r="K64" s="315"/>
      <c r="L64" s="315"/>
      <c r="M64" s="316" t="str">
        <f>IF(OR(L63="Association, fondation et assimilé ",L63="Bureau d’étude ou autre entreprise ",L63="Autre privé"),"oui","non")</f>
        <v>non</v>
      </c>
      <c r="N64" s="354"/>
      <c r="O64" s="17"/>
    </row>
    <row r="65" spans="1:16" ht="16.5" thickTop="1" thickBot="1" x14ac:dyDescent="0.25">
      <c r="A65" s="171" t="s">
        <v>215</v>
      </c>
      <c r="B65" s="172"/>
      <c r="C65" s="515" t="s">
        <v>169</v>
      </c>
      <c r="D65" s="515"/>
      <c r="E65" s="515"/>
      <c r="F65" s="515"/>
      <c r="G65" s="515"/>
      <c r="H65" s="40"/>
      <c r="I65" s="262"/>
      <c r="J65" s="159"/>
      <c r="K65" s="159"/>
      <c r="L65" s="159"/>
      <c r="M65" s="233"/>
      <c r="N65" s="354"/>
      <c r="O65" s="17"/>
    </row>
    <row r="66" spans="1:16" ht="21.75" customHeight="1" thickTop="1" x14ac:dyDescent="0.2">
      <c r="A66" s="171" t="s">
        <v>216</v>
      </c>
      <c r="B66" s="172"/>
      <c r="C66" s="504"/>
      <c r="D66" s="504"/>
      <c r="E66" s="504"/>
      <c r="F66" s="504"/>
      <c r="G66" s="504"/>
      <c r="H66" s="40"/>
      <c r="I66" s="262"/>
      <c r="J66" s="317" t="s">
        <v>249</v>
      </c>
      <c r="K66" s="318"/>
      <c r="L66" s="318"/>
      <c r="M66" s="319"/>
      <c r="N66" s="354"/>
      <c r="O66" s="17"/>
    </row>
    <row r="67" spans="1:16" ht="21.75" customHeight="1" x14ac:dyDescent="0.2">
      <c r="A67" s="166" t="s">
        <v>79</v>
      </c>
      <c r="B67" s="167"/>
      <c r="C67" s="504"/>
      <c r="D67" s="504"/>
      <c r="E67" s="504"/>
      <c r="F67" s="504"/>
      <c r="G67" s="504"/>
      <c r="H67" s="40"/>
      <c r="I67" s="262"/>
      <c r="J67" s="320" t="s">
        <v>96</v>
      </c>
      <c r="K67" s="145"/>
      <c r="L67" s="145"/>
      <c r="M67" s="321" t="s">
        <v>65</v>
      </c>
      <c r="N67" s="354"/>
      <c r="O67" s="17"/>
    </row>
    <row r="68" spans="1:16" ht="21.75" customHeight="1" thickBot="1" x14ac:dyDescent="0.25">
      <c r="A68" s="173" t="s">
        <v>67</v>
      </c>
      <c r="B68" s="127">
        <f>B50+B51+B52+B64+B67</f>
        <v>0</v>
      </c>
      <c r="C68" s="174"/>
      <c r="D68" s="174"/>
      <c r="E68" s="174"/>
      <c r="F68" s="174"/>
      <c r="G68" s="174"/>
      <c r="H68" s="44"/>
      <c r="I68" s="262"/>
      <c r="J68" s="320" t="s">
        <v>97</v>
      </c>
      <c r="K68" s="145"/>
      <c r="L68" s="145"/>
      <c r="M68" s="321" t="s">
        <v>65</v>
      </c>
      <c r="N68" s="354"/>
      <c r="O68" s="17"/>
    </row>
    <row r="69" spans="1:16" ht="15.75" thickBot="1" x14ac:dyDescent="0.25">
      <c r="A69" s="55" t="e">
        <f>IF(J37&gt;M60,"le taux d'aide est supérieur au taux plafond que l'OFB peut apporter, il convient de diminuer votre demande d'aide à l'OFB.","")</f>
        <v>#DIV/0!</v>
      </c>
      <c r="B69" s="175"/>
      <c r="C69" s="176"/>
      <c r="D69" s="176"/>
      <c r="E69" s="176"/>
      <c r="F69" s="176"/>
      <c r="G69" s="176"/>
      <c r="H69" s="35"/>
      <c r="I69" s="262"/>
      <c r="J69" s="314" t="s">
        <v>98</v>
      </c>
      <c r="K69" s="315"/>
      <c r="L69" s="272"/>
      <c r="M69" s="322">
        <f>IF(M68="oui",100%,IF(M67="oui",20%,5%))</f>
        <v>0.05</v>
      </c>
      <c r="N69" s="354"/>
      <c r="O69" s="17"/>
    </row>
    <row r="70" spans="1:16" ht="16.5" thickTop="1" thickBot="1" x14ac:dyDescent="0.3">
      <c r="A70" s="55"/>
      <c r="B70" s="175"/>
      <c r="C70" s="176"/>
      <c r="D70" s="176"/>
      <c r="E70" s="176"/>
      <c r="F70" s="176"/>
      <c r="G70" s="176"/>
      <c r="H70" s="2"/>
      <c r="I70" s="262"/>
      <c r="J70" s="159"/>
      <c r="K70" s="159"/>
      <c r="L70" s="159"/>
      <c r="M70" s="233"/>
      <c r="N70" s="354"/>
      <c r="O70" s="17"/>
    </row>
    <row r="71" spans="1:16" s="27" customFormat="1" ht="15" customHeight="1" thickTop="1" x14ac:dyDescent="0.25">
      <c r="A71" s="177" t="s">
        <v>217</v>
      </c>
      <c r="B71" s="178">
        <f>B53+B54+B55+B56+B57+B58+B59+B60+B61+B62</f>
        <v>0</v>
      </c>
      <c r="C71" s="179" t="s">
        <v>218</v>
      </c>
      <c r="D71" s="180" t="e">
        <f>B71/B34</f>
        <v>#DIV/0!</v>
      </c>
      <c r="E71" s="181" t="s">
        <v>219</v>
      </c>
      <c r="F71" s="181"/>
      <c r="G71" s="181"/>
      <c r="H71" s="2"/>
      <c r="I71" s="262"/>
      <c r="J71" s="307" t="s">
        <v>73</v>
      </c>
      <c r="K71" s="308"/>
      <c r="L71" s="308"/>
      <c r="M71" s="309"/>
      <c r="N71" s="354"/>
      <c r="O71" s="4"/>
      <c r="P71" s="4"/>
    </row>
    <row r="72" spans="1:16" s="2" customFormat="1" ht="15.75" thickBot="1" x14ac:dyDescent="0.3">
      <c r="A72" s="55"/>
      <c r="B72" s="175"/>
      <c r="C72" s="176"/>
      <c r="D72" s="182"/>
      <c r="E72" s="176"/>
      <c r="F72" s="176"/>
      <c r="G72" s="176"/>
      <c r="I72" s="262"/>
      <c r="J72" s="533" t="str">
        <f>IF(OR(B9="Etablissement public national (hors EPIC) ",B9="EPIC ",B9="Etablissement réseau chambres d'agriculture "),"Les coût indirects sont plafonnés au montant demandé ou à 15% des couts directs totaux",IF(L63="Association, fondation et assimilé ","Les coûts indirects sont plafonnés au montant demandé ou à 15% des dépenses directes éligibles auxquelles s'ajoute le montant du bénévolat valorisé","Les coûts indirects sont plafonnés au montant demandé ou à 15% des dépenses directes éligibles"))</f>
        <v>Les coûts indirects sont plafonnés au montant demandé ou à 15% des dépenses directes éligibles</v>
      </c>
      <c r="K72" s="534"/>
      <c r="L72" s="534"/>
      <c r="M72" s="535"/>
      <c r="N72" s="357"/>
      <c r="O72" s="5"/>
      <c r="P72" s="5"/>
    </row>
    <row r="73" spans="1:16" customFormat="1" ht="16.5" thickTop="1" thickBot="1" x14ac:dyDescent="0.3">
      <c r="A73" s="55"/>
      <c r="B73" s="175"/>
      <c r="C73" s="176"/>
      <c r="D73" s="176"/>
      <c r="E73" s="176"/>
      <c r="F73" s="176"/>
      <c r="G73" s="176"/>
      <c r="H73" s="58"/>
      <c r="I73" s="262"/>
      <c r="J73" s="159"/>
      <c r="K73" s="159"/>
      <c r="L73" s="159"/>
      <c r="M73" s="233"/>
      <c r="N73" s="358"/>
      <c r="O73" s="1"/>
      <c r="P73" s="27"/>
    </row>
    <row r="74" spans="1:16" customFormat="1" ht="16.5" thickTop="1" thickBot="1" x14ac:dyDescent="0.3">
      <c r="A74" s="55"/>
      <c r="B74" s="175"/>
      <c r="C74" s="176"/>
      <c r="D74" s="176"/>
      <c r="E74" s="176"/>
      <c r="F74" s="176"/>
      <c r="G74" s="176"/>
      <c r="H74" s="18"/>
      <c r="I74" s="262"/>
      <c r="J74" s="303" t="s">
        <v>250</v>
      </c>
      <c r="K74" s="305"/>
      <c r="L74" s="305"/>
      <c r="M74" s="323" t="s">
        <v>70</v>
      </c>
      <c r="N74" s="358"/>
      <c r="O74" s="1"/>
      <c r="P74" s="2"/>
    </row>
    <row r="75" spans="1:16" customFormat="1" ht="16.5" thickTop="1" thickBot="1" x14ac:dyDescent="0.3">
      <c r="A75" s="55"/>
      <c r="B75" s="175"/>
      <c r="C75" s="176"/>
      <c r="D75" s="176"/>
      <c r="E75" s="176"/>
      <c r="F75" s="176"/>
      <c r="G75" s="176"/>
      <c r="H75" s="118"/>
      <c r="I75" s="262"/>
      <c r="J75" s="174"/>
      <c r="K75" s="174"/>
      <c r="L75" s="174"/>
      <c r="M75" s="145"/>
      <c r="N75" s="358"/>
      <c r="O75" s="1"/>
    </row>
    <row r="76" spans="1:16" customFormat="1" ht="15.75" thickTop="1" x14ac:dyDescent="0.25">
      <c r="A76" s="55"/>
      <c r="B76" s="175"/>
      <c r="C76" s="176"/>
      <c r="D76" s="176"/>
      <c r="E76" s="176"/>
      <c r="F76" s="176"/>
      <c r="G76" s="176"/>
      <c r="H76" s="118"/>
      <c r="I76" s="262"/>
      <c r="J76" s="307" t="s">
        <v>74</v>
      </c>
      <c r="K76" s="308"/>
      <c r="L76" s="308"/>
      <c r="M76" s="309"/>
      <c r="N76" s="357"/>
      <c r="O76" s="5"/>
    </row>
    <row r="77" spans="1:16" customFormat="1" ht="15" x14ac:dyDescent="0.25">
      <c r="A77" s="55"/>
      <c r="B77" s="175"/>
      <c r="C77" s="176"/>
      <c r="D77" s="176"/>
      <c r="E77" s="176"/>
      <c r="F77" s="176"/>
      <c r="G77" s="176"/>
      <c r="H77" s="118"/>
      <c r="I77" s="262"/>
      <c r="J77" s="310" t="s">
        <v>75</v>
      </c>
      <c r="K77" s="311"/>
      <c r="L77" s="311"/>
      <c r="M77" s="324" t="str">
        <f>IF(L63="Association, fondation et assimilé ","oui","non")</f>
        <v>non</v>
      </c>
      <c r="N77" s="358"/>
      <c r="O77" s="1"/>
    </row>
    <row r="78" spans="1:16" customFormat="1" ht="15" x14ac:dyDescent="0.25">
      <c r="A78" s="55"/>
      <c r="B78" s="175"/>
      <c r="C78" s="176"/>
      <c r="D78" s="176"/>
      <c r="E78" s="176"/>
      <c r="F78" s="176"/>
      <c r="G78" s="176"/>
      <c r="H78" s="118"/>
      <c r="I78" s="262"/>
      <c r="J78" s="536" t="s">
        <v>76</v>
      </c>
      <c r="K78" s="537"/>
      <c r="L78" s="538"/>
      <c r="M78" s="321" t="s">
        <v>70</v>
      </c>
      <c r="N78" s="357"/>
      <c r="O78" s="5"/>
    </row>
    <row r="79" spans="1:16" customFormat="1" ht="15.75" thickBot="1" x14ac:dyDescent="0.3">
      <c r="A79" s="55"/>
      <c r="B79" s="175"/>
      <c r="C79" s="176"/>
      <c r="D79" s="176"/>
      <c r="E79" s="176"/>
      <c r="F79" s="176"/>
      <c r="G79" s="176"/>
      <c r="H79" s="118"/>
      <c r="I79" s="262"/>
      <c r="J79" s="325" t="s">
        <v>77</v>
      </c>
      <c r="K79" s="272"/>
      <c r="L79" s="272"/>
      <c r="M79" s="326" t="str">
        <f>IF((M77="oui")*AND(M78="oui"),"oui","non")</f>
        <v>non</v>
      </c>
      <c r="N79" s="357"/>
      <c r="O79" s="5"/>
    </row>
    <row r="80" spans="1:16" customFormat="1" ht="19.5" thickTop="1" x14ac:dyDescent="0.25">
      <c r="A80" s="14" t="s">
        <v>43</v>
      </c>
      <c r="B80" s="129"/>
      <c r="C80" s="129"/>
      <c r="D80" s="10"/>
      <c r="E80" s="10"/>
      <c r="F80" s="10"/>
      <c r="G80" s="10"/>
      <c r="H80" s="118"/>
      <c r="I80" s="327"/>
      <c r="J80" s="159"/>
      <c r="K80" s="159"/>
      <c r="L80" s="159"/>
      <c r="M80" s="233"/>
      <c r="N80" s="357"/>
      <c r="O80" s="5"/>
    </row>
    <row r="81" spans="1:16" customFormat="1" ht="15" x14ac:dyDescent="0.25">
      <c r="A81" s="183" t="s">
        <v>220</v>
      </c>
      <c r="B81" s="184" t="s">
        <v>221</v>
      </c>
      <c r="C81" s="129"/>
      <c r="D81" s="10"/>
      <c r="E81" s="10"/>
      <c r="F81" s="10"/>
      <c r="G81" s="10"/>
      <c r="H81" s="118"/>
      <c r="I81" s="328"/>
      <c r="J81" s="329"/>
      <c r="K81" s="329"/>
      <c r="L81" s="329"/>
      <c r="M81" s="329"/>
      <c r="N81" s="359"/>
      <c r="O81" s="5"/>
    </row>
    <row r="82" spans="1:16" customFormat="1" ht="19.5" thickBot="1" x14ac:dyDescent="0.3">
      <c r="A82" s="14" t="s">
        <v>44</v>
      </c>
      <c r="B82" s="129"/>
      <c r="C82" s="129"/>
      <c r="D82" s="10"/>
      <c r="E82" s="10"/>
      <c r="F82" s="10"/>
      <c r="G82" s="10"/>
      <c r="H82" s="118"/>
      <c r="I82" s="58"/>
      <c r="J82" s="129"/>
      <c r="K82" s="129"/>
      <c r="L82" s="129"/>
      <c r="M82" s="129"/>
      <c r="N82" s="5"/>
      <c r="O82" s="5"/>
    </row>
    <row r="83" spans="1:16" s="3" customFormat="1" ht="98.25" customHeight="1" thickBot="1" x14ac:dyDescent="0.3">
      <c r="A83" s="26" t="s">
        <v>17</v>
      </c>
      <c r="B83" s="185" t="str">
        <f>IF(B81="mois","Niveau de rémunération annuelle brute + charges patronales à temps complet* (en €)","Coût journalier (en €)")</f>
        <v>Coût journalier (en €)</v>
      </c>
      <c r="C83" s="185" t="str">
        <f>IF(B81="mois","Durée d'activité sur le projet (en mois)","Nombre de jour travaillé par an")</f>
        <v>Nombre de jour travaillé par an</v>
      </c>
      <c r="D83" s="185" t="str">
        <f>IF(B81="mois","Quotité d'activité dédiée au projet (de 0 à 1)","Nombre de jours affectés sur la durée total du projet")</f>
        <v>Nombre de jours affectés sur la durée total du projet</v>
      </c>
      <c r="E83" s="186" t="s">
        <v>25</v>
      </c>
      <c r="F83" s="187" t="s">
        <v>222</v>
      </c>
      <c r="G83" s="188" t="s">
        <v>223</v>
      </c>
      <c r="H83" s="118"/>
      <c r="I83" s="18"/>
      <c r="J83" s="330" t="str">
        <f>IF($B$81="jours","Niveau de rémunération annuelle brute + charges patronales à temps complet* (RESERVÉ OFB)","")</f>
        <v>Niveau de rémunération annuelle brute + charges patronales à temps complet* (RESERVÉ OFB)</v>
      </c>
      <c r="K83" s="129"/>
      <c r="L83" s="129"/>
      <c r="M83" s="129"/>
      <c r="N83" s="5"/>
      <c r="O83" s="5"/>
      <c r="P83"/>
    </row>
    <row r="84" spans="1:16" ht="15.75" thickBot="1" x14ac:dyDescent="0.3">
      <c r="A84" s="189" t="s">
        <v>46</v>
      </c>
      <c r="B84" s="18"/>
      <c r="C84" s="18"/>
      <c r="D84" s="18"/>
      <c r="E84" s="18"/>
      <c r="F84" s="18"/>
      <c r="G84" s="18"/>
      <c r="H84" s="118"/>
      <c r="I84" s="331"/>
      <c r="J84" s="129"/>
      <c r="K84" s="129"/>
      <c r="L84" s="129"/>
      <c r="M84" s="129"/>
      <c r="N84" s="5"/>
      <c r="O84" s="5"/>
      <c r="P84"/>
    </row>
    <row r="85" spans="1:16" customFormat="1" ht="15" x14ac:dyDescent="0.25">
      <c r="A85" s="190"/>
      <c r="B85" s="191"/>
      <c r="C85" s="192"/>
      <c r="D85" s="193"/>
      <c r="E85" s="194">
        <f>IF(B$81="mois",((B85/12)*C85)*D85,B85*D85)</f>
        <v>0</v>
      </c>
      <c r="F85" s="195">
        <f t="shared" ref="F85:F94" si="1">IF(B$81="mois",IF($M$64="non",0,MIN((B85/12*C85*D85),(80000/12*C85*D85))),IF($M$64="non",0,IF(C85="","0,00",MIN((B85*D85),(80000/C85*D85)))))</f>
        <v>0</v>
      </c>
      <c r="G85" s="196" t="str">
        <f>IF(B$81="mois",IF(B85&gt;80000,"oui",""),IF(B85*C85&gt;80000,"oui",""))</f>
        <v/>
      </c>
      <c r="H85" s="119"/>
      <c r="I85" s="331"/>
      <c r="J85" s="332">
        <f>IF($B$81="jours",B85*C85,"")</f>
        <v>0</v>
      </c>
      <c r="K85" s="129"/>
      <c r="L85" s="129"/>
      <c r="M85" s="129"/>
      <c r="N85" s="5"/>
      <c r="O85" s="5"/>
      <c r="P85" s="3"/>
    </row>
    <row r="86" spans="1:16" ht="15" x14ac:dyDescent="0.25">
      <c r="A86" s="197"/>
      <c r="B86" s="198"/>
      <c r="C86" s="199"/>
      <c r="D86" s="200"/>
      <c r="E86" s="201">
        <f t="shared" ref="E86:E94" si="2">IF(B$81="mois",((B86/12)*C86)*D86,B86*D86)</f>
        <v>0</v>
      </c>
      <c r="F86" s="202">
        <f t="shared" si="1"/>
        <v>0</v>
      </c>
      <c r="G86" s="203" t="str">
        <f t="shared" ref="G86:G94" si="3">IF(B$81="mois",IF(B86&gt;80000,"oui",""),IF(B86*C86&gt;80000,"oui",""))</f>
        <v/>
      </c>
      <c r="H86" s="25"/>
      <c r="I86" s="331"/>
      <c r="J86" s="332">
        <f t="shared" ref="J86:J94" si="4">IF($B$81="jours",B86*C86,"")</f>
        <v>0</v>
      </c>
      <c r="K86" s="129"/>
      <c r="L86" s="129"/>
      <c r="M86" s="129"/>
      <c r="N86" s="5"/>
      <c r="O86" s="5"/>
    </row>
    <row r="87" spans="1:16" customFormat="1" ht="15" x14ac:dyDescent="0.25">
      <c r="A87" s="197"/>
      <c r="B87" s="198"/>
      <c r="C87" s="198"/>
      <c r="D87" s="200"/>
      <c r="E87" s="201">
        <f t="shared" si="2"/>
        <v>0</v>
      </c>
      <c r="F87" s="202">
        <f t="shared" si="1"/>
        <v>0</v>
      </c>
      <c r="G87" s="203" t="str">
        <f t="shared" si="3"/>
        <v/>
      </c>
      <c r="H87" s="45"/>
      <c r="I87" s="331"/>
      <c r="J87" s="332">
        <f t="shared" si="4"/>
        <v>0</v>
      </c>
      <c r="K87" s="129"/>
      <c r="L87" s="129"/>
      <c r="M87" s="333"/>
      <c r="N87" s="5"/>
      <c r="O87" s="5"/>
    </row>
    <row r="88" spans="1:16" customFormat="1" ht="15" customHeight="1" x14ac:dyDescent="0.25">
      <c r="A88" s="197"/>
      <c r="B88" s="198"/>
      <c r="C88" s="198"/>
      <c r="D88" s="200"/>
      <c r="E88" s="201">
        <f t="shared" si="2"/>
        <v>0</v>
      </c>
      <c r="F88" s="202">
        <f t="shared" si="1"/>
        <v>0</v>
      </c>
      <c r="G88" s="203" t="str">
        <f t="shared" si="3"/>
        <v/>
      </c>
      <c r="H88" s="120"/>
      <c r="I88" s="331"/>
      <c r="J88" s="332">
        <f t="shared" si="4"/>
        <v>0</v>
      </c>
      <c r="K88" s="129"/>
      <c r="L88" s="129"/>
      <c r="M88" s="333"/>
      <c r="N88" s="5"/>
      <c r="O88" s="5"/>
      <c r="P88" s="4"/>
    </row>
    <row r="89" spans="1:16" s="2" customFormat="1" ht="15" x14ac:dyDescent="0.25">
      <c r="A89" s="197"/>
      <c r="B89" s="198"/>
      <c r="C89" s="198"/>
      <c r="D89" s="200"/>
      <c r="E89" s="201">
        <f t="shared" si="2"/>
        <v>0</v>
      </c>
      <c r="F89" s="202">
        <f t="shared" si="1"/>
        <v>0</v>
      </c>
      <c r="G89" s="203" t="str">
        <f t="shared" si="3"/>
        <v/>
      </c>
      <c r="I89" s="331"/>
      <c r="J89" s="332">
        <f t="shared" si="4"/>
        <v>0</v>
      </c>
      <c r="K89" s="129"/>
      <c r="L89" s="129"/>
      <c r="M89" s="333"/>
      <c r="N89" s="5"/>
      <c r="O89" s="5"/>
      <c r="P89"/>
    </row>
    <row r="90" spans="1:16" customFormat="1" ht="15" x14ac:dyDescent="0.25">
      <c r="A90" s="197"/>
      <c r="B90" s="198"/>
      <c r="C90" s="198"/>
      <c r="D90" s="200"/>
      <c r="E90" s="201">
        <f t="shared" si="2"/>
        <v>0</v>
      </c>
      <c r="F90" s="202">
        <f t="shared" si="1"/>
        <v>0</v>
      </c>
      <c r="G90" s="203" t="str">
        <f t="shared" si="3"/>
        <v/>
      </c>
      <c r="H90" s="121"/>
      <c r="I90" s="331"/>
      <c r="J90" s="332">
        <f t="shared" si="4"/>
        <v>0</v>
      </c>
      <c r="K90" s="129"/>
      <c r="L90" s="129"/>
      <c r="M90" s="159"/>
      <c r="N90" s="45"/>
      <c r="O90" s="45"/>
    </row>
    <row r="91" spans="1:16" customFormat="1" ht="15" x14ac:dyDescent="0.25">
      <c r="A91" s="197"/>
      <c r="B91" s="198"/>
      <c r="C91" s="198"/>
      <c r="D91" s="200"/>
      <c r="E91" s="201">
        <f t="shared" si="2"/>
        <v>0</v>
      </c>
      <c r="F91" s="202">
        <f t="shared" si="1"/>
        <v>0</v>
      </c>
      <c r="G91" s="203" t="str">
        <f t="shared" si="3"/>
        <v/>
      </c>
      <c r="H91" s="18"/>
      <c r="I91" s="331"/>
      <c r="J91" s="332">
        <f t="shared" si="4"/>
        <v>0</v>
      </c>
      <c r="K91" s="129"/>
      <c r="L91" s="129"/>
      <c r="M91" s="333"/>
      <c r="N91" s="5"/>
      <c r="O91" s="5"/>
      <c r="P91" s="2"/>
    </row>
    <row r="92" spans="1:16" customFormat="1" ht="15" x14ac:dyDescent="0.25">
      <c r="A92" s="197"/>
      <c r="B92" s="204"/>
      <c r="C92" s="204"/>
      <c r="D92" s="205"/>
      <c r="E92" s="201">
        <f t="shared" si="2"/>
        <v>0</v>
      </c>
      <c r="F92" s="202">
        <f t="shared" si="1"/>
        <v>0</v>
      </c>
      <c r="G92" s="203" t="str">
        <f t="shared" si="3"/>
        <v/>
      </c>
      <c r="H92" s="118"/>
      <c r="I92" s="331"/>
      <c r="J92" s="332">
        <f t="shared" si="4"/>
        <v>0</v>
      </c>
      <c r="K92" s="129"/>
      <c r="L92" s="129"/>
      <c r="M92" s="159"/>
      <c r="N92" s="1"/>
      <c r="O92" s="1"/>
    </row>
    <row r="93" spans="1:16" customFormat="1" ht="15" x14ac:dyDescent="0.25">
      <c r="A93" s="197"/>
      <c r="B93" s="198"/>
      <c r="C93" s="198"/>
      <c r="D93" s="200"/>
      <c r="E93" s="201">
        <f t="shared" si="2"/>
        <v>0</v>
      </c>
      <c r="F93" s="202">
        <f t="shared" si="1"/>
        <v>0</v>
      </c>
      <c r="G93" s="203" t="str">
        <f t="shared" si="3"/>
        <v/>
      </c>
      <c r="H93" s="118"/>
      <c r="I93" s="331"/>
      <c r="J93" s="332">
        <f t="shared" si="4"/>
        <v>0</v>
      </c>
      <c r="K93" s="129"/>
      <c r="L93" s="129"/>
      <c r="M93" s="159"/>
      <c r="N93" s="5"/>
      <c r="O93" s="5"/>
    </row>
    <row r="94" spans="1:16" customFormat="1" ht="15" x14ac:dyDescent="0.25">
      <c r="A94" s="197"/>
      <c r="B94" s="198"/>
      <c r="C94" s="198"/>
      <c r="D94" s="200"/>
      <c r="E94" s="201">
        <f t="shared" si="2"/>
        <v>0</v>
      </c>
      <c r="F94" s="202">
        <f t="shared" si="1"/>
        <v>0</v>
      </c>
      <c r="G94" s="203" t="str">
        <f t="shared" si="3"/>
        <v/>
      </c>
      <c r="H94" s="118"/>
      <c r="I94" s="334"/>
      <c r="J94" s="332">
        <f t="shared" si="4"/>
        <v>0</v>
      </c>
      <c r="K94" s="129"/>
      <c r="L94" s="129"/>
      <c r="M94" s="159"/>
      <c r="N94" s="1"/>
      <c r="O94" s="1"/>
    </row>
    <row r="95" spans="1:16" customFormat="1" ht="15.75" thickBot="1" x14ac:dyDescent="0.3">
      <c r="A95" s="206" t="s">
        <v>13</v>
      </c>
      <c r="B95" s="207"/>
      <c r="C95" s="208" t="str">
        <f>IF(B$81="jours","",SUM(C85:C94))</f>
        <v/>
      </c>
      <c r="D95" s="209">
        <f>IF(B$81="mois","",SUM(D85:D94))</f>
        <v>0</v>
      </c>
      <c r="E95" s="210">
        <f>SUM(E85:E94)</f>
        <v>0</v>
      </c>
      <c r="F95" s="211">
        <f>SUM(F85:F94)</f>
        <v>0</v>
      </c>
      <c r="G95" s="212"/>
      <c r="H95" s="118"/>
      <c r="I95" s="335"/>
      <c r="J95" s="129"/>
      <c r="K95" s="129"/>
      <c r="L95" s="129"/>
      <c r="M95" s="159"/>
      <c r="N95" s="5"/>
      <c r="O95" s="5"/>
    </row>
    <row r="96" spans="1:16" customFormat="1" ht="15.75" thickBot="1" x14ac:dyDescent="0.3">
      <c r="A96" s="213"/>
      <c r="B96" s="214"/>
      <c r="C96" s="214"/>
      <c r="D96" s="215"/>
      <c r="E96" s="215"/>
      <c r="F96" s="215"/>
      <c r="G96" s="214"/>
      <c r="H96" s="118"/>
      <c r="I96" s="336"/>
      <c r="J96" s="129"/>
      <c r="K96" s="129"/>
      <c r="L96" s="129"/>
      <c r="M96" s="159"/>
      <c r="N96" s="5"/>
      <c r="O96" s="5"/>
    </row>
    <row r="97" spans="1:16" customFormat="1" ht="30.75" thickBot="1" x14ac:dyDescent="0.3">
      <c r="A97" s="216" t="s">
        <v>62</v>
      </c>
      <c r="B97" s="523"/>
      <c r="C97" s="524"/>
      <c r="D97" s="524"/>
      <c r="E97" s="524"/>
      <c r="F97" s="524"/>
      <c r="G97" s="525"/>
      <c r="H97" s="118"/>
      <c r="I97" s="337"/>
      <c r="J97" s="129"/>
      <c r="K97" s="129"/>
      <c r="L97" s="129"/>
      <c r="M97" s="159"/>
      <c r="N97" s="5"/>
      <c r="O97" s="5"/>
    </row>
    <row r="98" spans="1:16" customFormat="1" ht="15" x14ac:dyDescent="0.25">
      <c r="A98" s="217"/>
      <c r="B98" s="217"/>
      <c r="C98" s="217"/>
      <c r="D98" s="217"/>
      <c r="E98" s="217"/>
      <c r="F98" s="217"/>
      <c r="G98" s="217"/>
      <c r="H98" s="118"/>
      <c r="I98" s="177"/>
      <c r="J98" s="129"/>
      <c r="K98" s="129"/>
      <c r="L98" s="129"/>
      <c r="M98" s="159"/>
      <c r="N98" s="5"/>
      <c r="O98" s="5"/>
    </row>
    <row r="99" spans="1:16" customFormat="1" ht="19.5" thickBot="1" x14ac:dyDescent="0.3">
      <c r="A99" s="14" t="s">
        <v>47</v>
      </c>
      <c r="B99" s="10"/>
      <c r="C99" s="10"/>
      <c r="D99" s="10"/>
      <c r="E99" s="10"/>
      <c r="F99" s="10"/>
      <c r="G99" s="10"/>
      <c r="H99" s="118"/>
      <c r="I99" s="58"/>
      <c r="J99" s="129"/>
      <c r="K99" s="129"/>
      <c r="L99" s="129"/>
      <c r="M99" s="159"/>
      <c r="N99" s="5"/>
      <c r="O99" s="5"/>
    </row>
    <row r="100" spans="1:16" s="3" customFormat="1" ht="96.75" customHeight="1" thickBot="1" x14ac:dyDescent="0.3">
      <c r="A100" s="59" t="s">
        <v>17</v>
      </c>
      <c r="B100" s="218" t="str">
        <f>IF(B81="mois","Niveau de rémunération annuelle brute + charges patronales à temps complet* (en €)","Coût journalier (en €)")</f>
        <v>Coût journalier (en €)</v>
      </c>
      <c r="C100" s="218" t="str">
        <f>IF(B81="mois","Durée d'activité sur le projet (en mois)","Nombre de jour travaillé par an")</f>
        <v>Nombre de jour travaillé par an</v>
      </c>
      <c r="D100" s="218" t="str">
        <f>IF(B81="mois","Quotité d'activité dédiée au projet (de 0 à 1)","Nombre de jours affectés sur la durée total du projet")</f>
        <v>Nombre de jours affectés sur la durée total du projet</v>
      </c>
      <c r="E100" s="218" t="s">
        <v>25</v>
      </c>
      <c r="F100" s="219" t="s">
        <v>222</v>
      </c>
      <c r="G100" s="220" t="s">
        <v>223</v>
      </c>
      <c r="H100" s="118"/>
      <c r="I100" s="18"/>
      <c r="J100" s="330" t="str">
        <f>IF($B$81="jours","Niveau de rémunération annuelle brute + charges patronales à temps complet* (RESERVÉ OFB)","")</f>
        <v>Niveau de rémunération annuelle brute + charges patronales à temps complet* (RESERVÉ OFB)</v>
      </c>
      <c r="K100" s="129"/>
      <c r="L100" s="129"/>
      <c r="M100" s="159"/>
      <c r="N100" s="5"/>
      <c r="O100" s="5"/>
      <c r="P100"/>
    </row>
    <row r="101" spans="1:16" ht="15.75" thickBot="1" x14ac:dyDescent="0.3">
      <c r="A101" s="189" t="s">
        <v>46</v>
      </c>
      <c r="B101" s="18"/>
      <c r="C101" s="18"/>
      <c r="D101" s="18"/>
      <c r="E101" s="18"/>
      <c r="F101" s="18"/>
      <c r="G101" s="18"/>
      <c r="H101" s="118"/>
      <c r="I101" s="331"/>
      <c r="J101" s="129"/>
      <c r="K101" s="129"/>
      <c r="L101" s="129"/>
      <c r="M101" s="159"/>
      <c r="N101" s="5"/>
      <c r="O101" s="5"/>
      <c r="P101"/>
    </row>
    <row r="102" spans="1:16" ht="15" x14ac:dyDescent="0.25">
      <c r="A102" s="190"/>
      <c r="B102" s="191"/>
      <c r="C102" s="192"/>
      <c r="D102" s="193"/>
      <c r="E102" s="194">
        <f>IF(B$81="mois",((B102/12)*C102)*D102,B102*D102)</f>
        <v>0</v>
      </c>
      <c r="F102" s="195" t="str">
        <f>IF(B$81="mois",MIN((B102/12*C102*D102),(80000/12*C102*D102)),IF(B102="","0,00",MIN((B102*D102),(80000/C102*D102))))</f>
        <v>0,00</v>
      </c>
      <c r="G102" s="196" t="str">
        <f t="shared" ref="G102:G111" si="5">IF(B$81="mois",IF(B102&gt;80000,"oui",""),IF(B102*C102&gt;80000,"oui",""))</f>
        <v/>
      </c>
      <c r="H102" s="119"/>
      <c r="I102" s="331"/>
      <c r="J102" s="332">
        <f>IF($B$81="jours",B102*C102,"")</f>
        <v>0</v>
      </c>
      <c r="K102" s="129"/>
      <c r="L102" s="129"/>
      <c r="M102" s="159"/>
      <c r="N102" s="5"/>
      <c r="O102" s="5"/>
      <c r="P102" s="3"/>
    </row>
    <row r="103" spans="1:16" ht="15" x14ac:dyDescent="0.2">
      <c r="A103" s="197"/>
      <c r="B103" s="198"/>
      <c r="C103" s="199"/>
      <c r="D103" s="200"/>
      <c r="E103" s="201">
        <f t="shared" ref="E103:E111" si="6">IF(B$81="mois",((B103/12)*C103)*D103,B103*D103)</f>
        <v>0</v>
      </c>
      <c r="F103" s="202" t="str">
        <f t="shared" ref="F103:F111" si="7">IF(B$81="mois",MIN((B103/12*C103*D103),(80000/12*C103*D103)),IF(B103="","0,00",MIN((B103*D103),(80000/C103*D103))))</f>
        <v>0,00</v>
      </c>
      <c r="G103" s="203" t="str">
        <f t="shared" si="5"/>
        <v/>
      </c>
      <c r="I103" s="331"/>
      <c r="J103" s="332">
        <f t="shared" ref="J103:J111" si="8">IF($B$81="jours",B103*C103,"")</f>
        <v>0</v>
      </c>
      <c r="K103" s="129"/>
      <c r="L103" s="129"/>
      <c r="M103" s="159"/>
      <c r="N103" s="5"/>
      <c r="O103" s="5"/>
    </row>
    <row r="104" spans="1:16" customFormat="1" ht="15" x14ac:dyDescent="0.25">
      <c r="A104" s="197"/>
      <c r="B104" s="198"/>
      <c r="C104" s="198"/>
      <c r="D104" s="200"/>
      <c r="E104" s="201">
        <f t="shared" si="6"/>
        <v>0</v>
      </c>
      <c r="F104" s="202" t="str">
        <f t="shared" si="7"/>
        <v>0,00</v>
      </c>
      <c r="G104" s="203" t="str">
        <f t="shared" si="5"/>
        <v/>
      </c>
      <c r="H104" s="45"/>
      <c r="I104" s="331"/>
      <c r="J104" s="332">
        <f t="shared" si="8"/>
        <v>0</v>
      </c>
      <c r="K104" s="129"/>
      <c r="L104" s="129"/>
      <c r="M104" s="338"/>
      <c r="N104" s="4"/>
    </row>
    <row r="105" spans="1:16" customFormat="1" ht="15" customHeight="1" x14ac:dyDescent="0.25">
      <c r="A105" s="197"/>
      <c r="B105" s="198"/>
      <c r="C105" s="198"/>
      <c r="D105" s="200"/>
      <c r="E105" s="201">
        <f t="shared" si="6"/>
        <v>0</v>
      </c>
      <c r="F105" s="202" t="str">
        <f t="shared" si="7"/>
        <v>0,00</v>
      </c>
      <c r="G105" s="203" t="str">
        <f t="shared" si="5"/>
        <v/>
      </c>
      <c r="H105" s="5"/>
      <c r="I105" s="331"/>
      <c r="J105" s="332">
        <f t="shared" si="8"/>
        <v>0</v>
      </c>
      <c r="K105" s="129"/>
      <c r="L105" s="129"/>
      <c r="M105" s="159"/>
      <c r="N105" s="4"/>
    </row>
    <row r="106" spans="1:16" customFormat="1" ht="15" x14ac:dyDescent="0.25">
      <c r="A106" s="197"/>
      <c r="B106" s="198"/>
      <c r="C106" s="198"/>
      <c r="D106" s="200"/>
      <c r="E106" s="201">
        <f t="shared" si="6"/>
        <v>0</v>
      </c>
      <c r="F106" s="202" t="str">
        <f t="shared" si="7"/>
        <v>0,00</v>
      </c>
      <c r="G106" s="203" t="str">
        <f t="shared" si="5"/>
        <v/>
      </c>
      <c r="H106" s="2"/>
      <c r="I106" s="331"/>
      <c r="J106" s="332">
        <f t="shared" si="8"/>
        <v>0</v>
      </c>
      <c r="K106" s="129"/>
      <c r="L106" s="129"/>
      <c r="M106" s="333"/>
    </row>
    <row r="107" spans="1:16" customFormat="1" ht="15" x14ac:dyDescent="0.25">
      <c r="A107" s="197"/>
      <c r="B107" s="198"/>
      <c r="C107" s="198"/>
      <c r="D107" s="200"/>
      <c r="E107" s="201">
        <f t="shared" si="6"/>
        <v>0</v>
      </c>
      <c r="F107" s="202" t="str">
        <f t="shared" si="7"/>
        <v>0,00</v>
      </c>
      <c r="G107" s="203" t="str">
        <f t="shared" si="5"/>
        <v/>
      </c>
      <c r="H107" s="2"/>
      <c r="I107" s="331"/>
      <c r="J107" s="332">
        <f t="shared" si="8"/>
        <v>0</v>
      </c>
      <c r="K107" s="129"/>
      <c r="L107" s="129"/>
      <c r="M107" s="159"/>
    </row>
    <row r="108" spans="1:16" customFormat="1" ht="15" x14ac:dyDescent="0.25">
      <c r="A108" s="197"/>
      <c r="B108" s="198"/>
      <c r="C108" s="198"/>
      <c r="D108" s="200"/>
      <c r="E108" s="201">
        <f t="shared" si="6"/>
        <v>0</v>
      </c>
      <c r="F108" s="202" t="str">
        <f t="shared" si="7"/>
        <v>0,00</v>
      </c>
      <c r="G108" s="203" t="str">
        <f t="shared" si="5"/>
        <v/>
      </c>
      <c r="H108" s="2"/>
      <c r="I108" s="331"/>
      <c r="J108" s="332">
        <f t="shared" si="8"/>
        <v>0</v>
      </c>
      <c r="K108" s="129"/>
      <c r="L108" s="129"/>
      <c r="M108" s="333"/>
    </row>
    <row r="109" spans="1:16" customFormat="1" ht="15" x14ac:dyDescent="0.25">
      <c r="A109" s="197"/>
      <c r="B109" s="204"/>
      <c r="C109" s="204"/>
      <c r="D109" s="205"/>
      <c r="E109" s="201">
        <f t="shared" si="6"/>
        <v>0</v>
      </c>
      <c r="F109" s="202" t="str">
        <f t="shared" si="7"/>
        <v>0,00</v>
      </c>
      <c r="G109" s="203" t="str">
        <f t="shared" si="5"/>
        <v/>
      </c>
      <c r="H109" s="2"/>
      <c r="I109" s="331"/>
      <c r="J109" s="332">
        <f t="shared" si="8"/>
        <v>0</v>
      </c>
      <c r="K109" s="129"/>
      <c r="L109" s="129"/>
      <c r="M109" s="159"/>
    </row>
    <row r="110" spans="1:16" customFormat="1" ht="15" x14ac:dyDescent="0.25">
      <c r="A110" s="197"/>
      <c r="B110" s="198"/>
      <c r="C110" s="198"/>
      <c r="D110" s="200"/>
      <c r="E110" s="201">
        <f t="shared" si="6"/>
        <v>0</v>
      </c>
      <c r="F110" s="202" t="str">
        <f t="shared" si="7"/>
        <v>0,00</v>
      </c>
      <c r="G110" s="203" t="str">
        <f t="shared" si="5"/>
        <v/>
      </c>
      <c r="H110" s="2"/>
      <c r="I110" s="331"/>
      <c r="J110" s="332">
        <f t="shared" si="8"/>
        <v>0</v>
      </c>
      <c r="K110" s="129"/>
      <c r="L110" s="129"/>
      <c r="M110" s="159"/>
    </row>
    <row r="111" spans="1:16" customFormat="1" ht="15" x14ac:dyDescent="0.25">
      <c r="A111" s="197"/>
      <c r="B111" s="198"/>
      <c r="C111" s="198"/>
      <c r="D111" s="200"/>
      <c r="E111" s="201">
        <f t="shared" si="6"/>
        <v>0</v>
      </c>
      <c r="F111" s="202" t="str">
        <f t="shared" si="7"/>
        <v>0,00</v>
      </c>
      <c r="G111" s="203" t="str">
        <f t="shared" si="5"/>
        <v/>
      </c>
      <c r="H111" s="2"/>
      <c r="I111" s="334"/>
      <c r="J111" s="332">
        <f t="shared" si="8"/>
        <v>0</v>
      </c>
      <c r="K111" s="129"/>
      <c r="L111" s="129"/>
      <c r="M111" s="159"/>
    </row>
    <row r="112" spans="1:16" customFormat="1" ht="15.75" thickBot="1" x14ac:dyDescent="0.3">
      <c r="A112" s="221" t="s">
        <v>13</v>
      </c>
      <c r="B112" s="207"/>
      <c r="C112" s="208" t="str">
        <f>IF(B$81="jours","",SUM(C102:C111))</f>
        <v/>
      </c>
      <c r="D112" s="209">
        <f>IF(B$81="mois","",SUM(D102:D111))</f>
        <v>0</v>
      </c>
      <c r="E112" s="210">
        <f>SUM(E102:E111)</f>
        <v>0</v>
      </c>
      <c r="F112" s="211">
        <f>SUM(F102:F111)</f>
        <v>0</v>
      </c>
      <c r="G112" s="212"/>
      <c r="H112" s="2"/>
      <c r="I112" s="339"/>
      <c r="J112" s="129"/>
      <c r="K112" s="129"/>
      <c r="L112" s="129"/>
      <c r="M112" s="159"/>
    </row>
    <row r="113" spans="1:13" ht="15.75" thickBot="1" x14ac:dyDescent="0.3">
      <c r="A113" s="129"/>
      <c r="B113" s="129"/>
      <c r="C113" s="129"/>
      <c r="D113" s="129"/>
      <c r="E113" s="129"/>
      <c r="F113" s="129"/>
      <c r="G113" s="129"/>
      <c r="H113" s="2"/>
      <c r="I113" s="336"/>
      <c r="J113" s="129"/>
      <c r="K113" s="129"/>
      <c r="L113" s="129"/>
      <c r="M113" s="159"/>
    </row>
    <row r="114" spans="1:13" customFormat="1" ht="30.75" thickBot="1" x14ac:dyDescent="0.3">
      <c r="A114" s="216" t="s">
        <v>63</v>
      </c>
      <c r="B114" s="523"/>
      <c r="C114" s="524"/>
      <c r="D114" s="524"/>
      <c r="E114" s="524"/>
      <c r="F114" s="524"/>
      <c r="G114" s="525"/>
      <c r="H114" s="2"/>
      <c r="I114" s="339"/>
      <c r="J114" s="129"/>
      <c r="K114" s="129"/>
      <c r="L114" s="129"/>
      <c r="M114" s="159"/>
    </row>
    <row r="115" spans="1:13" ht="15" x14ac:dyDescent="0.2">
      <c r="A115" s="217"/>
      <c r="B115" s="217"/>
      <c r="C115" s="217"/>
      <c r="D115" s="217"/>
      <c r="E115" s="217"/>
      <c r="F115" s="217"/>
      <c r="G115" s="129"/>
      <c r="I115" s="177"/>
      <c r="J115" s="129"/>
      <c r="K115" s="129"/>
      <c r="L115" s="129"/>
      <c r="M115" s="159"/>
    </row>
    <row r="116" spans="1:13" ht="18.75" x14ac:dyDescent="0.25">
      <c r="A116" s="14" t="s">
        <v>224</v>
      </c>
      <c r="B116" s="10"/>
      <c r="C116" s="10"/>
      <c r="D116" s="10"/>
      <c r="E116" s="10"/>
      <c r="F116" s="10"/>
      <c r="G116" s="10"/>
      <c r="H116" s="45"/>
      <c r="I116" s="177"/>
      <c r="J116" s="129"/>
      <c r="K116" s="129"/>
      <c r="L116" s="129"/>
      <c r="M116" s="159"/>
    </row>
    <row r="117" spans="1:13" customFormat="1" ht="19.5" thickBot="1" x14ac:dyDescent="0.3">
      <c r="A117" s="14"/>
      <c r="B117" s="10"/>
      <c r="C117" s="10"/>
      <c r="D117" s="10"/>
      <c r="E117" s="10"/>
      <c r="F117" s="10"/>
      <c r="G117" s="10"/>
      <c r="H117" s="5"/>
      <c r="I117" s="177"/>
      <c r="J117" s="129"/>
      <c r="K117" s="129"/>
      <c r="L117" s="129"/>
      <c r="M117" s="159"/>
    </row>
    <row r="118" spans="1:13" ht="90" x14ac:dyDescent="0.2">
      <c r="A118" s="15" t="s">
        <v>18</v>
      </c>
      <c r="B118" s="16" t="s">
        <v>225</v>
      </c>
      <c r="C118" s="16" t="s">
        <v>226</v>
      </c>
      <c r="D118" s="16" t="s">
        <v>53</v>
      </c>
      <c r="E118" s="16" t="s">
        <v>227</v>
      </c>
      <c r="F118" s="10"/>
      <c r="G118" s="10"/>
      <c r="I118" s="177"/>
      <c r="J118" s="338"/>
      <c r="K118" s="338"/>
      <c r="L118" s="159"/>
      <c r="M118" s="159"/>
    </row>
    <row r="119" spans="1:13" ht="15" x14ac:dyDescent="0.2">
      <c r="A119" s="222"/>
      <c r="B119" s="223"/>
      <c r="C119" s="223"/>
      <c r="D119" s="223"/>
      <c r="E119" s="224" t="str">
        <f t="shared" ref="E119:E123" si="9">IF(B119&lt;&gt;"",MIN(B119/(C119*12)*D119,B119),"")</f>
        <v/>
      </c>
      <c r="F119" s="10"/>
      <c r="G119" s="10"/>
      <c r="I119" s="177"/>
      <c r="J119" s="159"/>
      <c r="K119" s="159"/>
      <c r="L119" s="159"/>
      <c r="M119" s="159"/>
    </row>
    <row r="120" spans="1:13" ht="15" x14ac:dyDescent="0.2">
      <c r="A120" s="222"/>
      <c r="B120" s="223"/>
      <c r="C120" s="223"/>
      <c r="D120" s="223"/>
      <c r="E120" s="224" t="str">
        <f t="shared" si="9"/>
        <v/>
      </c>
      <c r="F120" s="10"/>
      <c r="G120" s="10"/>
      <c r="I120" s="339"/>
      <c r="J120" s="159"/>
      <c r="K120" s="159"/>
      <c r="L120" s="159"/>
      <c r="M120" s="159"/>
    </row>
    <row r="121" spans="1:13" ht="15" x14ac:dyDescent="0.2">
      <c r="A121" s="222"/>
      <c r="B121" s="223"/>
      <c r="C121" s="223"/>
      <c r="D121" s="223"/>
      <c r="E121" s="224" t="str">
        <f t="shared" si="9"/>
        <v/>
      </c>
      <c r="F121" s="10"/>
      <c r="G121" s="10"/>
      <c r="I121" s="339"/>
      <c r="J121" s="159"/>
      <c r="K121" s="159"/>
      <c r="L121" s="338"/>
      <c r="M121" s="10"/>
    </row>
    <row r="122" spans="1:13" ht="15" x14ac:dyDescent="0.2">
      <c r="A122" s="222"/>
      <c r="B122" s="223"/>
      <c r="C122" s="223"/>
      <c r="D122" s="223"/>
      <c r="E122" s="224" t="str">
        <f t="shared" si="9"/>
        <v/>
      </c>
      <c r="F122" s="10"/>
      <c r="G122" s="10"/>
      <c r="I122" s="339"/>
      <c r="J122" s="159"/>
      <c r="K122" s="159"/>
      <c r="L122" s="159"/>
      <c r="M122" s="10"/>
    </row>
    <row r="123" spans="1:13" ht="15" x14ac:dyDescent="0.2">
      <c r="A123" s="222"/>
      <c r="B123" s="223"/>
      <c r="C123" s="223"/>
      <c r="D123" s="223"/>
      <c r="E123" s="224" t="str">
        <f t="shared" si="9"/>
        <v/>
      </c>
      <c r="F123" s="10"/>
      <c r="G123" s="10"/>
      <c r="I123" s="129"/>
      <c r="J123" s="159"/>
      <c r="K123" s="159"/>
      <c r="L123" s="159"/>
      <c r="M123" s="10"/>
    </row>
    <row r="124" spans="1:13" ht="15.75" thickBot="1" x14ac:dyDescent="0.25">
      <c r="A124" s="225" t="s">
        <v>13</v>
      </c>
      <c r="B124" s="226">
        <f t="shared" ref="B124:D124" si="10">SUM(B119:B123)</f>
        <v>0</v>
      </c>
      <c r="C124" s="226">
        <f t="shared" si="10"/>
        <v>0</v>
      </c>
      <c r="D124" s="226">
        <f t="shared" si="10"/>
        <v>0</v>
      </c>
      <c r="E124" s="227">
        <f>SUM(E119:E123)</f>
        <v>0</v>
      </c>
      <c r="F124" s="10"/>
      <c r="G124" s="10"/>
      <c r="I124" s="129"/>
      <c r="J124" s="159"/>
      <c r="K124" s="159"/>
      <c r="L124" s="159"/>
      <c r="M124" s="10"/>
    </row>
    <row r="125" spans="1:13" ht="15.75" thickBot="1" x14ac:dyDescent="0.25">
      <c r="A125" s="129"/>
      <c r="B125" s="129"/>
      <c r="C125" s="129"/>
      <c r="D125" s="129"/>
      <c r="E125" s="129"/>
      <c r="F125" s="129"/>
      <c r="G125" s="129"/>
      <c r="I125" s="129"/>
      <c r="J125" s="159"/>
      <c r="K125" s="159"/>
      <c r="L125" s="159"/>
      <c r="M125" s="10"/>
    </row>
    <row r="126" spans="1:13" ht="30.75" thickBot="1" x14ac:dyDescent="0.25">
      <c r="A126" s="216" t="s">
        <v>69</v>
      </c>
      <c r="B126" s="523"/>
      <c r="C126" s="524"/>
      <c r="D126" s="524"/>
      <c r="E126" s="524"/>
      <c r="F126" s="524"/>
      <c r="G126" s="525"/>
      <c r="I126" s="129"/>
      <c r="J126" s="159"/>
      <c r="K126" s="159"/>
      <c r="L126" s="159"/>
      <c r="M126" s="10"/>
    </row>
    <row r="127" spans="1:13" ht="15" x14ac:dyDescent="0.2">
      <c r="A127" s="129"/>
      <c r="B127" s="129"/>
      <c r="C127" s="129"/>
      <c r="D127" s="129"/>
      <c r="E127" s="129"/>
      <c r="F127" s="129"/>
      <c r="G127" s="129"/>
      <c r="I127" s="129"/>
      <c r="J127" s="159"/>
      <c r="K127" s="159"/>
      <c r="L127" s="159"/>
      <c r="M127" s="10"/>
    </row>
  </sheetData>
  <mergeCells count="65">
    <mergeCell ref="J72:M72"/>
    <mergeCell ref="J78:L78"/>
    <mergeCell ref="J46:M46"/>
    <mergeCell ref="J50:M50"/>
    <mergeCell ref="J52:L52"/>
    <mergeCell ref="J53:L53"/>
    <mergeCell ref="L57:M57"/>
    <mergeCell ref="A2:E5"/>
    <mergeCell ref="B97:G97"/>
    <mergeCell ref="B114:G114"/>
    <mergeCell ref="B126:G126"/>
    <mergeCell ref="L18:M18"/>
    <mergeCell ref="L19:M19"/>
    <mergeCell ref="L20:M20"/>
    <mergeCell ref="L21:M21"/>
    <mergeCell ref="L22:M22"/>
    <mergeCell ref="L23:M23"/>
    <mergeCell ref="L24:M24"/>
    <mergeCell ref="L25:M25"/>
    <mergeCell ref="L26:M26"/>
    <mergeCell ref="L27:M27"/>
    <mergeCell ref="L28:M28"/>
    <mergeCell ref="L29:M29"/>
    <mergeCell ref="A8:A9"/>
    <mergeCell ref="C16:G16"/>
    <mergeCell ref="C18:G18"/>
    <mergeCell ref="C19:G19"/>
    <mergeCell ref="C20:G20"/>
    <mergeCell ref="C21:G21"/>
    <mergeCell ref="C22:G22"/>
    <mergeCell ref="C23:G23"/>
    <mergeCell ref="C24:G24"/>
    <mergeCell ref="C25:G25"/>
    <mergeCell ref="C27:G27"/>
    <mergeCell ref="C28:G28"/>
    <mergeCell ref="K34:M34"/>
    <mergeCell ref="C36:G36"/>
    <mergeCell ref="L32:M32"/>
    <mergeCell ref="C60:G60"/>
    <mergeCell ref="C40:G40"/>
    <mergeCell ref="C41:G41"/>
    <mergeCell ref="C42:G42"/>
    <mergeCell ref="K41:M41"/>
    <mergeCell ref="K42:M42"/>
    <mergeCell ref="C55:G55"/>
    <mergeCell ref="C56:G56"/>
    <mergeCell ref="C57:G57"/>
    <mergeCell ref="C58:G58"/>
    <mergeCell ref="C59:G59"/>
    <mergeCell ref="C67:G67"/>
    <mergeCell ref="C26:G26"/>
    <mergeCell ref="C65:G65"/>
    <mergeCell ref="C66:G66"/>
    <mergeCell ref="C54:G54"/>
    <mergeCell ref="C48:G48"/>
    <mergeCell ref="C29:G29"/>
    <mergeCell ref="C49:G49"/>
    <mergeCell ref="C50:G50"/>
    <mergeCell ref="C51:G51"/>
    <mergeCell ref="C52:G52"/>
    <mergeCell ref="C53:G53"/>
    <mergeCell ref="C61:G61"/>
    <mergeCell ref="C62:G62"/>
    <mergeCell ref="C63:G63"/>
    <mergeCell ref="C64:G64"/>
  </mergeCells>
  <conditionalFormatting sqref="M67">
    <cfRule type="cellIs" dxfId="5" priority="6" operator="equal">
      <formula>"oui"</formula>
    </cfRule>
  </conditionalFormatting>
  <conditionalFormatting sqref="M68">
    <cfRule type="cellIs" dxfId="4" priority="5" operator="equal">
      <formula>"oui"</formula>
    </cfRule>
  </conditionalFormatting>
  <conditionalFormatting sqref="M69">
    <cfRule type="cellIs" dxfId="3" priority="4" operator="greaterThan">
      <formula>0.05</formula>
    </cfRule>
  </conditionalFormatting>
  <conditionalFormatting sqref="M60">
    <cfRule type="cellIs" dxfId="2" priority="3" operator="greaterThan">
      <formula>0.8</formula>
    </cfRule>
  </conditionalFormatting>
  <conditionalFormatting sqref="M49">
    <cfRule type="cellIs" dxfId="1" priority="1" operator="greaterThan">
      <formula>$M$60</formula>
    </cfRule>
    <cfRule type="cellIs" dxfId="0" priority="2" operator="greaterThan">
      <formula>"M60"</formula>
    </cfRule>
  </conditionalFormatting>
  <dataValidations disablePrompts="1" count="2">
    <dataValidation type="list" allowBlank="1" showInputMessage="1" showErrorMessage="1" sqref="M67:M68 M74 M78" xr:uid="{5D34D33F-AEBA-4854-A1F9-96250B375BB3}">
      <formula1>"oui,non"</formula1>
    </dataValidation>
    <dataValidation type="list" allowBlank="1" showInputMessage="1" showErrorMessage="1" sqref="B81" xr:uid="{4E776834-5976-40FD-882A-465D4BC3E657}">
      <formula1>"mois, jours"</formula1>
    </dataValidation>
  </dataValidations>
  <pageMargins left="0.70866141732283472" right="0.70866141732283472" top="0.74803149606299213" bottom="0.74803149606299213" header="0.31496062992125984" footer="0.31496062992125984"/>
  <pageSetup paperSize="9" scale="65" fitToHeight="0" orientation="portrait" r:id="rId1"/>
  <headerFooter>
    <oddFooter>&amp;R&amp;P/&amp;N</oddFooter>
  </headerFooter>
  <rowBreaks count="2" manualBreakCount="2">
    <brk id="45" max="6" man="1"/>
    <brk id="79"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B50E1-C410-4E2C-B3D4-0DE4596D6549}">
  <sheetPr>
    <tabColor theme="0" tint="-0.499984740745262"/>
  </sheetPr>
  <dimension ref="A1:G84"/>
  <sheetViews>
    <sheetView tabSelected="1" zoomScale="115" zoomScaleNormal="115" zoomScaleSheetLayoutView="85" workbookViewId="0">
      <selection activeCell="G1" sqref="G1"/>
    </sheetView>
  </sheetViews>
  <sheetFormatPr baseColWidth="10" defaultRowHeight="12.75" x14ac:dyDescent="0.25"/>
  <cols>
    <col min="1" max="5" width="15.7109375" style="129" customWidth="1"/>
    <col min="6" max="6" width="0.85546875" style="129" customWidth="1"/>
    <col min="7" max="7" width="18.5703125" style="129" customWidth="1"/>
    <col min="8" max="8" width="13.85546875" style="129" customWidth="1"/>
    <col min="9" max="16384" width="11.42578125" style="129"/>
  </cols>
  <sheetData>
    <row r="1" spans="1:7" ht="26.25" x14ac:dyDescent="0.25">
      <c r="A1" s="428" t="s">
        <v>256</v>
      </c>
      <c r="B1" s="429"/>
      <c r="C1" s="429"/>
      <c r="D1" s="429"/>
      <c r="E1" s="429"/>
      <c r="F1" s="430"/>
      <c r="G1" s="571" t="str">
        <f>'0 - Lisez-moi'!A2</f>
        <v>V2.1</v>
      </c>
    </row>
    <row r="2" spans="1:7" ht="15" x14ac:dyDescent="0.25">
      <c r="A2" s="428" t="s">
        <v>94</v>
      </c>
      <c r="B2" s="431"/>
      <c r="C2" s="431"/>
      <c r="D2" s="431"/>
      <c r="E2" s="431"/>
      <c r="F2" s="430"/>
      <c r="G2" s="430"/>
    </row>
    <row r="3" spans="1:7" ht="17.25" customHeight="1" x14ac:dyDescent="0.25">
      <c r="A3" s="547" t="s">
        <v>257</v>
      </c>
      <c r="B3" s="547"/>
      <c r="C3" s="547"/>
      <c r="D3" s="547"/>
      <c r="E3" s="426"/>
      <c r="F3" s="430"/>
      <c r="G3" s="427" t="s">
        <v>251</v>
      </c>
    </row>
    <row r="4" spans="1:7" ht="17.25" customHeight="1" x14ac:dyDescent="0.25">
      <c r="A4" s="548" t="s">
        <v>82</v>
      </c>
      <c r="B4" s="548"/>
      <c r="C4" s="548"/>
      <c r="D4" s="548"/>
      <c r="E4" s="392"/>
      <c r="F4" s="423"/>
      <c r="G4" s="407"/>
    </row>
    <row r="5" spans="1:7" ht="17.25" customHeight="1" x14ac:dyDescent="0.25">
      <c r="A5" s="549" t="s">
        <v>193</v>
      </c>
      <c r="B5" s="550"/>
      <c r="C5" s="550"/>
      <c r="D5" s="551"/>
      <c r="E5" s="393">
        <f>'Demandeur 1'!B18+'Demandeur 2'!B18+'Demandeur 3'!B18+'Demandeur 4'!B18+'Demandeur 5'!B18</f>
        <v>0</v>
      </c>
      <c r="F5" s="423"/>
      <c r="G5" s="393">
        <f>'Demandeur 1'!J18+'Demandeur 2'!J18+'Demandeur 3'!J18+'Demandeur 4'!J18+'Demandeur 5'!J18</f>
        <v>0</v>
      </c>
    </row>
    <row r="6" spans="1:7" ht="17.25" customHeight="1" x14ac:dyDescent="0.25">
      <c r="A6" s="546" t="s">
        <v>36</v>
      </c>
      <c r="B6" s="546"/>
      <c r="C6" s="546"/>
      <c r="D6" s="546"/>
      <c r="E6" s="393">
        <f>'Demandeur 1'!B19+'Demandeur 2'!B19+'Demandeur 3'!B19+'Demandeur 4'!B19+'Demandeur 5'!B19</f>
        <v>0</v>
      </c>
      <c r="F6" s="423"/>
      <c r="G6" s="393">
        <f>'Demandeur 1'!J19+'Demandeur 2'!J19+'Demandeur 3'!J19+'Demandeur 4'!J19+'Demandeur 5'!J19</f>
        <v>0</v>
      </c>
    </row>
    <row r="7" spans="1:7" ht="17.25" customHeight="1" x14ac:dyDescent="0.25">
      <c r="A7" s="546" t="s">
        <v>66</v>
      </c>
      <c r="B7" s="546"/>
      <c r="C7" s="546"/>
      <c r="D7" s="546"/>
      <c r="E7" s="393">
        <f>'Demandeur 1'!B20+'Demandeur 2'!B20+'Demandeur 3'!B20+'Demandeur 4'!B20+'Demandeur 5'!B20</f>
        <v>0</v>
      </c>
      <c r="F7" s="423"/>
      <c r="G7" s="393">
        <f>'Demandeur 1'!J20+'Demandeur 2'!J20+'Demandeur 3'!J20+'Demandeur 4'!J20+'Demandeur 5'!J20</f>
        <v>0</v>
      </c>
    </row>
    <row r="8" spans="1:7" ht="17.25" customHeight="1" x14ac:dyDescent="0.25">
      <c r="A8" s="546" t="s">
        <v>194</v>
      </c>
      <c r="B8" s="546"/>
      <c r="C8" s="546"/>
      <c r="D8" s="546"/>
      <c r="E8" s="393">
        <f>'Demandeur 1'!B21+'Demandeur 2'!B21+'Demandeur 3'!B21+'Demandeur 4'!B21+'Demandeur 5'!B21</f>
        <v>0</v>
      </c>
      <c r="F8" s="423"/>
      <c r="G8" s="393">
        <f>'Demandeur 1'!J21+'Demandeur 2'!J21+'Demandeur 3'!J21+'Demandeur 4'!J21+'Demandeur 5'!J21</f>
        <v>0</v>
      </c>
    </row>
    <row r="9" spans="1:7" ht="17.25" customHeight="1" x14ac:dyDescent="0.25">
      <c r="A9" s="546" t="s">
        <v>195</v>
      </c>
      <c r="B9" s="546"/>
      <c r="C9" s="546"/>
      <c r="D9" s="546"/>
      <c r="E9" s="393">
        <f>'Demandeur 1'!B22+'Demandeur 2'!B22+'Demandeur 3'!B22+'Demandeur 4'!B22+'Demandeur 5'!B22</f>
        <v>0</v>
      </c>
      <c r="F9" s="423"/>
      <c r="G9" s="393">
        <f>'Demandeur 1'!J22+'Demandeur 2'!J22+'Demandeur 3'!J22+'Demandeur 4'!J22+'Demandeur 5'!J22</f>
        <v>0</v>
      </c>
    </row>
    <row r="10" spans="1:7" ht="30" customHeight="1" x14ac:dyDescent="0.25">
      <c r="A10" s="552" t="s">
        <v>196</v>
      </c>
      <c r="B10" s="552"/>
      <c r="C10" s="552"/>
      <c r="D10" s="552"/>
      <c r="E10" s="394">
        <f>'Demandeur 1'!B23+'Demandeur 2'!B23+'Demandeur 3'!B23+'Demandeur 4'!B23+'Demandeur 5'!B23</f>
        <v>0</v>
      </c>
      <c r="F10" s="423"/>
      <c r="G10" s="394">
        <f>'Demandeur 1'!J23+'Demandeur 2'!J23+'Demandeur 3'!J23+'Demandeur 4'!J23+'Demandeur 5'!J23</f>
        <v>0</v>
      </c>
    </row>
    <row r="11" spans="1:7" ht="30" customHeight="1" x14ac:dyDescent="0.25">
      <c r="A11" s="552" t="s">
        <v>197</v>
      </c>
      <c r="B11" s="552"/>
      <c r="C11" s="552"/>
      <c r="D11" s="552"/>
      <c r="E11" s="394">
        <f>'Demandeur 1'!B24+'Demandeur 2'!B24+'Demandeur 3'!B24+'Demandeur 4'!B24+'Demandeur 5'!B24</f>
        <v>0</v>
      </c>
      <c r="F11" s="423"/>
      <c r="G11" s="394">
        <f>'Demandeur 1'!J24+'Demandeur 2'!J24+'Demandeur 3'!J24+'Demandeur 4'!J24+'Demandeur 5'!J24</f>
        <v>0</v>
      </c>
    </row>
    <row r="12" spans="1:7" ht="17.25" customHeight="1" x14ac:dyDescent="0.25">
      <c r="A12" s="552" t="s">
        <v>198</v>
      </c>
      <c r="B12" s="552"/>
      <c r="C12" s="552"/>
      <c r="D12" s="552"/>
      <c r="E12" s="394">
        <f>'Demandeur 1'!B25+'Demandeur 2'!B25+'Demandeur 3'!B25+'Demandeur 4'!B25+'Demandeur 5'!B25</f>
        <v>0</v>
      </c>
      <c r="F12" s="423"/>
      <c r="G12" s="394">
        <f>'Demandeur 1'!J25+'Demandeur 2'!J25+'Demandeur 3'!J25+'Demandeur 4'!J25+'Demandeur 5'!J25</f>
        <v>0</v>
      </c>
    </row>
    <row r="13" spans="1:7" ht="17.25" customHeight="1" x14ac:dyDescent="0.25">
      <c r="A13" s="546" t="s">
        <v>95</v>
      </c>
      <c r="B13" s="546"/>
      <c r="C13" s="546"/>
      <c r="D13" s="546"/>
      <c r="E13" s="393">
        <f>'Demandeur 1'!B26+'Demandeur 2'!B26+'Demandeur 3'!B26+'Demandeur 4'!B26+'Demandeur 5'!B26</f>
        <v>0</v>
      </c>
      <c r="F13" s="423"/>
      <c r="G13" s="393">
        <f>'Demandeur 1'!J26+'Demandeur 2'!J26+'Demandeur 3'!J26+'Demandeur 4'!J26+'Demandeur 5'!J26</f>
        <v>0</v>
      </c>
    </row>
    <row r="14" spans="1:7" ht="17.25" customHeight="1" x14ac:dyDescent="0.25">
      <c r="A14" s="546" t="s">
        <v>68</v>
      </c>
      <c r="B14" s="546"/>
      <c r="C14" s="546"/>
      <c r="D14" s="546"/>
      <c r="E14" s="393">
        <f>'Demandeur 1'!B27+'Demandeur 2'!B27+'Demandeur 3'!B27+'Demandeur 4'!B27+'Demandeur 5'!B27</f>
        <v>0</v>
      </c>
      <c r="F14" s="423"/>
      <c r="G14" s="393">
        <f>'Demandeur 1'!J27+'Demandeur 2'!J27+'Demandeur 3'!J27+'Demandeur 4'!J27+'Demandeur 5'!J27</f>
        <v>0</v>
      </c>
    </row>
    <row r="15" spans="1:7" ht="27.75" customHeight="1" x14ac:dyDescent="0.25">
      <c r="A15" s="546" t="s">
        <v>252</v>
      </c>
      <c r="B15" s="546"/>
      <c r="C15" s="546"/>
      <c r="D15" s="546"/>
      <c r="E15" s="393">
        <f>'Demandeur 1'!B28+'Demandeur 2'!B28+'Demandeur 3'!B28+'Demandeur 4'!B28+'Demandeur 5'!B28</f>
        <v>0</v>
      </c>
      <c r="F15" s="423"/>
      <c r="G15" s="393">
        <f>'Demandeur 1'!J28+'Demandeur 2'!J28+'Demandeur 3'!J28+'Demandeur 4'!J28+'Demandeur 5'!J28</f>
        <v>0</v>
      </c>
    </row>
    <row r="16" spans="1:7" ht="17.25" customHeight="1" x14ac:dyDescent="0.25">
      <c r="A16" s="554" t="s">
        <v>83</v>
      </c>
      <c r="B16" s="554"/>
      <c r="C16" s="554"/>
      <c r="D16" s="554"/>
      <c r="E16" s="395">
        <f>'Demandeur 1'!B29+'Demandeur 2'!B29+'Demandeur 3'!B29+'Demandeur 4'!B29+'Demandeur 5'!B29</f>
        <v>0</v>
      </c>
      <c r="F16" s="423"/>
      <c r="G16" s="406">
        <f>'Demandeur 1'!J29+'Demandeur 2'!J29+'Demandeur 3'!J29+'Demandeur 4'!J29+'Demandeur 5'!J29</f>
        <v>0</v>
      </c>
    </row>
    <row r="17" spans="1:7" x14ac:dyDescent="0.25">
      <c r="A17" s="432"/>
      <c r="B17" s="432"/>
      <c r="C17" s="432"/>
      <c r="D17" s="396"/>
      <c r="E17" s="397"/>
      <c r="F17" s="423"/>
      <c r="G17" s="397"/>
    </row>
    <row r="18" spans="1:7" ht="17.25" customHeight="1" x14ac:dyDescent="0.25">
      <c r="A18" s="398" t="s">
        <v>253</v>
      </c>
      <c r="B18" s="399"/>
      <c r="C18" s="399"/>
      <c r="D18" s="399"/>
      <c r="E18" s="400"/>
      <c r="F18" s="423"/>
      <c r="G18" s="433"/>
    </row>
    <row r="19" spans="1:7" ht="17.25" customHeight="1" x14ac:dyDescent="0.25">
      <c r="A19" s="554" t="s">
        <v>7</v>
      </c>
      <c r="B19" s="554"/>
      <c r="C19" s="554"/>
      <c r="D19" s="554"/>
      <c r="E19" s="401">
        <f>'Demandeur 1'!B32+'Demandeur 2'!B32+'Demandeur 3'!B32+'Demandeur 4'!B32+'Demandeur 5'!B32</f>
        <v>0</v>
      </c>
      <c r="F19" s="423"/>
      <c r="G19" s="408">
        <f>'Demandeur 1'!J32+'Demandeur 2'!J32+'Demandeur 3'!J32+'Demandeur 4'!J32+'Demandeur 5'!J32</f>
        <v>0</v>
      </c>
    </row>
    <row r="20" spans="1:7" x14ac:dyDescent="0.25">
      <c r="A20" s="432"/>
      <c r="B20" s="432"/>
      <c r="C20" s="432"/>
      <c r="D20" s="396"/>
      <c r="E20" s="397"/>
      <c r="F20" s="423"/>
      <c r="G20" s="397"/>
    </row>
    <row r="21" spans="1:7" ht="17.25" customHeight="1" x14ac:dyDescent="0.25">
      <c r="A21" s="555" t="s">
        <v>258</v>
      </c>
      <c r="B21" s="555"/>
      <c r="C21" s="555"/>
      <c r="D21" s="555"/>
      <c r="E21" s="402">
        <f>'Demandeur 1'!B34+'Demandeur 2'!B34+'Demandeur 3'!B34+'Demandeur 4'!B34+'Demandeur 5'!B34</f>
        <v>0</v>
      </c>
      <c r="F21" s="423"/>
      <c r="G21" s="409">
        <f>'Demandeur 1'!J34+'Demandeur 2'!J34+'Demandeur 3'!J34+'Demandeur 4'!J34+'Demandeur 5'!J34</f>
        <v>0</v>
      </c>
    </row>
    <row r="22" spans="1:7" x14ac:dyDescent="0.25">
      <c r="A22" s="432"/>
      <c r="B22" s="432"/>
      <c r="C22" s="432"/>
      <c r="D22" s="396"/>
      <c r="E22" s="434"/>
      <c r="F22" s="423"/>
      <c r="G22" s="423"/>
    </row>
    <row r="23" spans="1:7" ht="17.25" customHeight="1" x14ac:dyDescent="0.25">
      <c r="A23" s="556" t="s">
        <v>259</v>
      </c>
      <c r="B23" s="556"/>
      <c r="C23" s="556"/>
      <c r="D23" s="556"/>
      <c r="E23" s="403"/>
      <c r="F23" s="423"/>
      <c r="G23" s="423"/>
    </row>
    <row r="24" spans="1:7" ht="17.25" customHeight="1" x14ac:dyDescent="0.25">
      <c r="A24" s="553" t="s">
        <v>16</v>
      </c>
      <c r="B24" s="553"/>
      <c r="C24" s="553"/>
      <c r="D24" s="553"/>
      <c r="E24" s="404">
        <f>'Demandeur 1'!B41+'Demandeur 2'!B41+'Demandeur 3'!B41+'Demandeur 4'!B41+'Demandeur 5'!B41</f>
        <v>0</v>
      </c>
      <c r="F24" s="423"/>
      <c r="G24" s="423"/>
    </row>
    <row r="25" spans="1:7" ht="17.25" customHeight="1" x14ac:dyDescent="0.25">
      <c r="A25" s="553" t="s">
        <v>60</v>
      </c>
      <c r="B25" s="553"/>
      <c r="C25" s="553"/>
      <c r="D25" s="553"/>
      <c r="E25" s="405">
        <f>'Demandeur 1'!B42+'Demandeur 2'!B42+'Demandeur 3'!B42+'Demandeur 4'!B42+'Demandeur 5'!B42</f>
        <v>0</v>
      </c>
      <c r="F25" s="423"/>
      <c r="G25" s="423"/>
    </row>
    <row r="26" spans="1:7" ht="17.25" customHeight="1" x14ac:dyDescent="0.25">
      <c r="A26" s="554" t="s">
        <v>88</v>
      </c>
      <c r="B26" s="554"/>
      <c r="C26" s="554"/>
      <c r="D26" s="554"/>
      <c r="E26" s="401">
        <f>'Demandeur 1'!B43+'Demandeur 2'!B43+'Demandeur 3'!B43+'Demandeur 4'!B43+'Demandeur 5'!B43</f>
        <v>0</v>
      </c>
      <c r="F26" s="423"/>
      <c r="G26" s="423"/>
    </row>
    <row r="27" spans="1:7" x14ac:dyDescent="0.25">
      <c r="A27" s="432"/>
      <c r="B27" s="432"/>
      <c r="C27" s="432"/>
      <c r="D27" s="432"/>
      <c r="E27" s="434"/>
      <c r="F27" s="423"/>
      <c r="G27" s="423"/>
    </row>
    <row r="28" spans="1:7" s="233" customFormat="1" ht="17.25" customHeight="1" x14ac:dyDescent="0.25">
      <c r="A28" s="559" t="s">
        <v>254</v>
      </c>
      <c r="B28" s="559"/>
      <c r="C28" s="559"/>
      <c r="D28" s="559"/>
      <c r="E28" s="410">
        <f>'Demandeur 1'!M48+'Demandeur 2'!M48+'Demandeur 3'!M48+'Demandeur 4'!M48+'Demandeur 5'!M48</f>
        <v>0</v>
      </c>
      <c r="F28" s="434"/>
      <c r="G28" s="434"/>
    </row>
    <row r="29" spans="1:7" s="233" customFormat="1" ht="17.25" customHeight="1" x14ac:dyDescent="0.25">
      <c r="A29" s="560" t="s">
        <v>255</v>
      </c>
      <c r="B29" s="560"/>
      <c r="C29" s="560"/>
      <c r="D29" s="560"/>
      <c r="E29" s="411" t="e">
        <f>E28/G21</f>
        <v>#DIV/0!</v>
      </c>
      <c r="F29" s="434"/>
      <c r="G29" s="434"/>
    </row>
    <row r="30" spans="1:7" x14ac:dyDescent="0.25">
      <c r="A30" s="432"/>
      <c r="B30" s="432"/>
      <c r="C30" s="432"/>
      <c r="D30" s="432"/>
      <c r="E30" s="434"/>
      <c r="F30" s="423"/>
      <c r="G30" s="423"/>
    </row>
    <row r="31" spans="1:7" ht="15.75" customHeight="1" x14ac:dyDescent="0.25">
      <c r="A31" s="435" t="s">
        <v>14</v>
      </c>
      <c r="B31" s="436"/>
      <c r="C31" s="436"/>
      <c r="D31" s="436"/>
      <c r="E31" s="437"/>
      <c r="F31" s="423"/>
      <c r="G31" s="423"/>
    </row>
    <row r="32" spans="1:7" ht="15.75" customHeight="1" x14ac:dyDescent="0.25">
      <c r="A32" s="561" t="s">
        <v>202</v>
      </c>
      <c r="B32" s="561"/>
      <c r="C32" s="561"/>
      <c r="D32" s="561"/>
      <c r="E32" s="412"/>
      <c r="F32" s="423"/>
      <c r="G32" s="423"/>
    </row>
    <row r="33" spans="1:7" ht="15.75" customHeight="1" x14ac:dyDescent="0.25">
      <c r="A33" s="546" t="s">
        <v>260</v>
      </c>
      <c r="B33" s="546"/>
      <c r="C33" s="546"/>
      <c r="D33" s="546"/>
      <c r="E33" s="393">
        <f>'Demandeur 1'!B50+'Demandeur 2'!B50+'Demandeur 3'!B50+'Demandeur 4'!B50+'Demandeur 5'!B50</f>
        <v>0</v>
      </c>
      <c r="F33" s="423"/>
      <c r="G33" s="423"/>
    </row>
    <row r="34" spans="1:7" ht="15.75" customHeight="1" x14ac:dyDescent="0.25">
      <c r="A34" s="546" t="s">
        <v>261</v>
      </c>
      <c r="B34" s="546"/>
      <c r="C34" s="546"/>
      <c r="D34" s="546"/>
      <c r="E34" s="393">
        <f>'Demandeur 1'!B51+'Demandeur 2'!B51+'Demandeur 3'!B51+'Demandeur 4'!B51+'Demandeur 5'!B51</f>
        <v>0</v>
      </c>
      <c r="F34" s="423"/>
      <c r="G34" s="423"/>
    </row>
    <row r="35" spans="1:7" ht="15.75" customHeight="1" x14ac:dyDescent="0.25">
      <c r="A35" s="546" t="s">
        <v>262</v>
      </c>
      <c r="B35" s="546"/>
      <c r="C35" s="546"/>
      <c r="D35" s="546"/>
      <c r="E35" s="393">
        <f>'Demandeur 1'!B52+'Demandeur 2'!B52+'Demandeur 3'!B52+'Demandeur 4'!B52+'Demandeur 5'!B52</f>
        <v>0</v>
      </c>
      <c r="F35" s="423"/>
      <c r="G35" s="423"/>
    </row>
    <row r="36" spans="1:7" ht="15.75" customHeight="1" x14ac:dyDescent="0.25">
      <c r="A36" s="562" t="s">
        <v>203</v>
      </c>
      <c r="B36" s="562"/>
      <c r="C36" s="562"/>
      <c r="D36" s="562"/>
      <c r="E36" s="413">
        <f>'Demandeur 1'!B53+'Demandeur 2'!B53+'Demandeur 3'!B53+'Demandeur 4'!B53+'Demandeur 5'!B53</f>
        <v>0</v>
      </c>
      <c r="F36" s="423"/>
      <c r="G36" s="423"/>
    </row>
    <row r="37" spans="1:7" ht="15.75" customHeight="1" x14ac:dyDescent="0.25">
      <c r="A37" s="552" t="s">
        <v>204</v>
      </c>
      <c r="B37" s="552"/>
      <c r="C37" s="552"/>
      <c r="D37" s="552"/>
      <c r="E37" s="394">
        <f>'Demandeur 1'!B54+'Demandeur 2'!B54+'Demandeur 3'!B54+'Demandeur 4'!B54+'Demandeur 5'!B54</f>
        <v>0</v>
      </c>
      <c r="F37" s="423"/>
      <c r="G37" s="423"/>
    </row>
    <row r="38" spans="1:7" ht="27" customHeight="1" x14ac:dyDescent="0.25">
      <c r="A38" s="552" t="s">
        <v>205</v>
      </c>
      <c r="B38" s="552"/>
      <c r="C38" s="552"/>
      <c r="D38" s="552"/>
      <c r="E38" s="394">
        <f>'Demandeur 1'!B55+'Demandeur 2'!B55+'Demandeur 3'!B55+'Demandeur 4'!B55+'Demandeur 5'!B55</f>
        <v>0</v>
      </c>
      <c r="F38" s="423"/>
      <c r="G38" s="423"/>
    </row>
    <row r="39" spans="1:7" ht="15.75" customHeight="1" x14ac:dyDescent="0.25">
      <c r="A39" s="552" t="s">
        <v>263</v>
      </c>
      <c r="B39" s="552"/>
      <c r="C39" s="552"/>
      <c r="D39" s="552"/>
      <c r="E39" s="394">
        <f>'Demandeur 1'!B56+'Demandeur 2'!B56+'Demandeur 3'!B56+'Demandeur 4'!B56+'Demandeur 5'!B56</f>
        <v>0</v>
      </c>
      <c r="F39" s="423"/>
      <c r="G39" s="423"/>
    </row>
    <row r="40" spans="1:7" ht="15.75" customHeight="1" x14ac:dyDescent="0.25">
      <c r="A40" s="552" t="s">
        <v>208</v>
      </c>
      <c r="B40" s="552"/>
      <c r="C40" s="552"/>
      <c r="D40" s="552"/>
      <c r="E40" s="394">
        <f>'Demandeur 1'!B57+'Demandeur 2'!B57+'Demandeur 3'!B57+'Demandeur 4'!B57+'Demandeur 5'!B57</f>
        <v>0</v>
      </c>
      <c r="F40" s="423"/>
      <c r="G40" s="423"/>
    </row>
    <row r="41" spans="1:7" ht="15.75" customHeight="1" x14ac:dyDescent="0.25">
      <c r="A41" s="552" t="s">
        <v>209</v>
      </c>
      <c r="B41" s="552"/>
      <c r="C41" s="552"/>
      <c r="D41" s="552"/>
      <c r="E41" s="394">
        <f>'Demandeur 1'!B58+'Demandeur 2'!B58+'Demandeur 3'!B58+'Demandeur 4'!B58+'Demandeur 5'!B58</f>
        <v>0</v>
      </c>
      <c r="F41" s="423"/>
      <c r="G41" s="423"/>
    </row>
    <row r="42" spans="1:7" ht="27.75" customHeight="1" x14ac:dyDescent="0.25">
      <c r="A42" s="552" t="s">
        <v>210</v>
      </c>
      <c r="B42" s="552"/>
      <c r="C42" s="552"/>
      <c r="D42" s="552"/>
      <c r="E42" s="394">
        <f>'Demandeur 1'!B59+'Demandeur 2'!B59+'Demandeur 3'!B59+'Demandeur 4'!B59+'Demandeur 5'!B59</f>
        <v>0</v>
      </c>
      <c r="F42" s="423"/>
      <c r="G42" s="423"/>
    </row>
    <row r="43" spans="1:7" ht="15.75" customHeight="1" x14ac:dyDescent="0.25">
      <c r="A43" s="552" t="s">
        <v>211</v>
      </c>
      <c r="B43" s="552"/>
      <c r="C43" s="552"/>
      <c r="D43" s="552"/>
      <c r="E43" s="394">
        <f>'Demandeur 1'!B60+'Demandeur 2'!B60+'Demandeur 3'!B60+'Demandeur 4'!B60+'Demandeur 5'!B60</f>
        <v>0</v>
      </c>
      <c r="F43" s="423"/>
      <c r="G43" s="423"/>
    </row>
    <row r="44" spans="1:7" ht="15.75" customHeight="1" x14ac:dyDescent="0.25">
      <c r="A44" s="552" t="s">
        <v>264</v>
      </c>
      <c r="B44" s="552"/>
      <c r="C44" s="552"/>
      <c r="D44" s="552"/>
      <c r="E44" s="394">
        <f>'Demandeur 1'!B61+'Demandeur 2'!B61+'Demandeur 3'!B61+'Demandeur 4'!B61+'Demandeur 5'!B61</f>
        <v>0</v>
      </c>
      <c r="F44" s="423"/>
      <c r="G44" s="423"/>
    </row>
    <row r="45" spans="1:7" ht="15.75" customHeight="1" x14ac:dyDescent="0.25">
      <c r="A45" s="552" t="s">
        <v>213</v>
      </c>
      <c r="B45" s="552"/>
      <c r="C45" s="552"/>
      <c r="D45" s="552"/>
      <c r="E45" s="394">
        <f>'Demandeur 1'!B62+'Demandeur 2'!B62+'Demandeur 3'!B62+'Demandeur 4'!B62+'Demandeur 5'!B62</f>
        <v>0</v>
      </c>
      <c r="F45" s="423"/>
      <c r="G45" s="423"/>
    </row>
    <row r="46" spans="1:7" ht="15.75" customHeight="1" x14ac:dyDescent="0.25">
      <c r="A46" s="552" t="s">
        <v>214</v>
      </c>
      <c r="B46" s="552"/>
      <c r="C46" s="552"/>
      <c r="D46" s="552"/>
      <c r="E46" s="394">
        <f>'Demandeur 1'!B63+'Demandeur 2'!B63+'Demandeur 3'!B63+'Demandeur 4'!B63+'Demandeur 5'!B63</f>
        <v>0</v>
      </c>
      <c r="F46" s="423"/>
      <c r="G46" s="423"/>
    </row>
    <row r="47" spans="1:7" ht="15.75" customHeight="1" x14ac:dyDescent="0.25">
      <c r="A47" s="546" t="s">
        <v>265</v>
      </c>
      <c r="B47" s="546"/>
      <c r="C47" s="546"/>
      <c r="D47" s="546"/>
      <c r="E47" s="393">
        <f>'Demandeur 1'!B64+'Demandeur 2'!B64+'Demandeur 3'!B64+'Demandeur 4'!B64+'Demandeur 5'!B64</f>
        <v>0</v>
      </c>
      <c r="F47" s="423"/>
      <c r="G47" s="423"/>
    </row>
    <row r="48" spans="1:7" ht="15.75" customHeight="1" x14ac:dyDescent="0.25">
      <c r="A48" s="552" t="s">
        <v>266</v>
      </c>
      <c r="B48" s="552"/>
      <c r="C48" s="552"/>
      <c r="D48" s="552"/>
      <c r="E48" s="394">
        <f>'Demandeur 1'!B65+'Demandeur 2'!B65+'Demandeur 3'!B65+'Demandeur 4'!B65+'Demandeur 5'!B65</f>
        <v>0</v>
      </c>
      <c r="F48" s="423"/>
      <c r="G48" s="423"/>
    </row>
    <row r="49" spans="1:7" ht="15.75" customHeight="1" x14ac:dyDescent="0.25">
      <c r="A49" s="552" t="s">
        <v>267</v>
      </c>
      <c r="B49" s="552"/>
      <c r="C49" s="552"/>
      <c r="D49" s="552"/>
      <c r="E49" s="394">
        <f>'Demandeur 1'!B66+'Demandeur 2'!B66+'Demandeur 3'!B66+'Demandeur 4'!B66+'Demandeur 5'!B66</f>
        <v>0</v>
      </c>
      <c r="F49" s="423"/>
      <c r="G49" s="423"/>
    </row>
    <row r="50" spans="1:7" ht="15.75" customHeight="1" x14ac:dyDescent="0.25">
      <c r="A50" s="546" t="s">
        <v>268</v>
      </c>
      <c r="B50" s="546"/>
      <c r="C50" s="546"/>
      <c r="D50" s="546"/>
      <c r="E50" s="414">
        <f>'Demandeur 1'!B67+'Demandeur 2'!B67+'Demandeur 3'!B67+'Demandeur 4'!B67+'Demandeur 5'!B67</f>
        <v>0</v>
      </c>
      <c r="F50" s="423"/>
      <c r="G50" s="423"/>
    </row>
    <row r="51" spans="1:7" ht="15.75" customHeight="1" x14ac:dyDescent="0.25">
      <c r="A51" s="568" t="s">
        <v>67</v>
      </c>
      <c r="B51" s="568"/>
      <c r="C51" s="568"/>
      <c r="D51" s="568"/>
      <c r="E51" s="438">
        <f>'Demandeur 1'!B68+'Demandeur 2'!B68+'Demandeur 3'!B68+'Demandeur 4'!B68+'Demandeur 5'!B68</f>
        <v>0</v>
      </c>
      <c r="F51" s="434"/>
      <c r="G51" s="423"/>
    </row>
    <row r="52" spans="1:7" x14ac:dyDescent="0.25">
      <c r="A52" s="419"/>
      <c r="B52" s="423"/>
      <c r="C52" s="432"/>
      <c r="D52" s="432"/>
      <c r="E52" s="439"/>
      <c r="F52" s="434"/>
      <c r="G52" s="423"/>
    </row>
    <row r="53" spans="1:7" ht="15" x14ac:dyDescent="0.25">
      <c r="A53" s="420">
        <f>E51-E21</f>
        <v>0</v>
      </c>
      <c r="B53" s="421" t="str">
        <f>IF(A53&gt;0,"Le plan de financement est excédentaire.",IF(A53&lt;0,"Le plan de financement est en déficit.","Le plan de financement est à l'équilibre"))</f>
        <v>Le plan de financement est à l'équilibre</v>
      </c>
      <c r="C53" s="423"/>
      <c r="D53" s="422"/>
      <c r="E53" s="423"/>
      <c r="F53" s="423"/>
      <c r="G53" s="425"/>
    </row>
    <row r="54" spans="1:7" x14ac:dyDescent="0.25">
      <c r="A54" s="423"/>
      <c r="B54" s="423"/>
      <c r="C54" s="423"/>
      <c r="D54" s="423"/>
      <c r="E54" s="423"/>
      <c r="F54" s="434"/>
      <c r="G54" s="423"/>
    </row>
    <row r="55" spans="1:7" s="441" customFormat="1" x14ac:dyDescent="0.25">
      <c r="A55" s="440" t="s">
        <v>270</v>
      </c>
      <c r="B55" s="440"/>
      <c r="C55" s="440"/>
      <c r="D55" s="440"/>
      <c r="E55" s="440"/>
      <c r="F55" s="440"/>
      <c r="G55" s="440"/>
    </row>
    <row r="56" spans="1:7" ht="45.75" customHeight="1" x14ac:dyDescent="0.25">
      <c r="A56" s="569" t="s">
        <v>125</v>
      </c>
      <c r="B56" s="570"/>
      <c r="C56" s="415" t="s">
        <v>126</v>
      </c>
      <c r="D56" s="415" t="s">
        <v>284</v>
      </c>
      <c r="E56" s="415" t="s">
        <v>269</v>
      </c>
      <c r="F56" s="434"/>
      <c r="G56" s="415" t="s">
        <v>129</v>
      </c>
    </row>
    <row r="57" spans="1:7" ht="15.75" customHeight="1" x14ac:dyDescent="0.25">
      <c r="A57" s="557">
        <f>'0 - Lisez-moi'!B7</f>
        <v>0</v>
      </c>
      <c r="B57" s="558"/>
      <c r="C57" s="416">
        <f>'Demandeur 1'!B$12</f>
        <v>0</v>
      </c>
      <c r="D57" s="416">
        <f>'Demandeur 1'!C$12</f>
        <v>0</v>
      </c>
      <c r="E57" s="416">
        <f>'Demandeur 1'!F$12</f>
        <v>0</v>
      </c>
      <c r="F57" s="434"/>
      <c r="G57" s="424" t="e">
        <f>'Demandeur 1'!G$12</f>
        <v>#DIV/0!</v>
      </c>
    </row>
    <row r="58" spans="1:7" ht="15.75" customHeight="1" x14ac:dyDescent="0.25">
      <c r="A58" s="557">
        <f>'0 - Lisez-moi'!B9</f>
        <v>0</v>
      </c>
      <c r="B58" s="558"/>
      <c r="C58" s="416">
        <f>'Demandeur 2'!B$12</f>
        <v>0</v>
      </c>
      <c r="D58" s="416">
        <f>'Demandeur 2'!C$12</f>
        <v>0</v>
      </c>
      <c r="E58" s="416">
        <f>'Demandeur 2'!F$12</f>
        <v>0</v>
      </c>
      <c r="F58" s="434"/>
      <c r="G58" s="424" t="e">
        <f>'Demandeur 2'!G$12</f>
        <v>#DIV/0!</v>
      </c>
    </row>
    <row r="59" spans="1:7" ht="15.75" customHeight="1" x14ac:dyDescent="0.25">
      <c r="A59" s="557">
        <f>'0 - Lisez-moi'!B10</f>
        <v>0</v>
      </c>
      <c r="B59" s="558"/>
      <c r="C59" s="416" t="str">
        <f>IF(A59=0,"",'Demandeur 3'!B$12)</f>
        <v/>
      </c>
      <c r="D59" s="416" t="str">
        <f>IF(A59=0,"",'Demandeur 3'!C$12)</f>
        <v/>
      </c>
      <c r="E59" s="416" t="str">
        <f>IF(A59=0,"",'Demandeur 3'!F$12)</f>
        <v/>
      </c>
      <c r="F59" s="434"/>
      <c r="G59" s="424" t="str">
        <f>IF(A59=0,"",'Demandeur 3'!G$12)</f>
        <v/>
      </c>
    </row>
    <row r="60" spans="1:7" ht="15.75" customHeight="1" x14ac:dyDescent="0.25">
      <c r="A60" s="557">
        <f>'0 - Lisez-moi'!B11</f>
        <v>0</v>
      </c>
      <c r="B60" s="558"/>
      <c r="C60" s="416" t="str">
        <f>IF(A60=0,"",'Demandeur 4'!B$12)</f>
        <v/>
      </c>
      <c r="D60" s="416" t="str">
        <f>IF(A60=0,"",'Demandeur 4'!C$12)</f>
        <v/>
      </c>
      <c r="E60" s="416" t="str">
        <f>IF(A60=0,"",'Demandeur 4'!F$12)</f>
        <v/>
      </c>
      <c r="F60" s="434"/>
      <c r="G60" s="424" t="str">
        <f>IF(A60=0,"",'Demandeur 4'!G$12)</f>
        <v/>
      </c>
    </row>
    <row r="61" spans="1:7" ht="15.75" customHeight="1" x14ac:dyDescent="0.25">
      <c r="A61" s="557">
        <f>'0 - Lisez-moi'!B12</f>
        <v>0</v>
      </c>
      <c r="B61" s="558"/>
      <c r="C61" s="416" t="str">
        <f>IF(A61=0,"",'Demandeur 5'!B$12)</f>
        <v/>
      </c>
      <c r="D61" s="416" t="str">
        <f>IF(A61=0,"",'Demandeur 5'!C$12)</f>
        <v/>
      </c>
      <c r="E61" s="416" t="str">
        <f>IF(A61=0,"",'Demandeur 5'!F$12)</f>
        <v/>
      </c>
      <c r="F61" s="434"/>
      <c r="G61" s="424" t="str">
        <f>IF(A61=0,"",'Demandeur 5'!G$12)</f>
        <v/>
      </c>
    </row>
    <row r="62" spans="1:7" ht="15.75" customHeight="1" x14ac:dyDescent="0.25">
      <c r="A62" s="566" t="s">
        <v>13</v>
      </c>
      <c r="B62" s="567"/>
      <c r="C62" s="417">
        <f>SUM(C57:C61)</f>
        <v>0</v>
      </c>
      <c r="D62" s="417">
        <f>SUM(D57:D61)</f>
        <v>0</v>
      </c>
      <c r="E62" s="417">
        <f>SUM(E57:E61)</f>
        <v>0</v>
      </c>
      <c r="F62" s="434"/>
      <c r="G62" s="418" t="e">
        <f>E62/D62</f>
        <v>#DIV/0!</v>
      </c>
    </row>
    <row r="63" spans="1:7" s="443" customFormat="1" x14ac:dyDescent="0.25">
      <c r="A63" s="432" t="s">
        <v>281</v>
      </c>
      <c r="B63" s="442"/>
      <c r="C63" s="442"/>
      <c r="D63" s="442"/>
      <c r="E63" s="442"/>
      <c r="F63" s="442"/>
      <c r="G63" s="442"/>
    </row>
    <row r="64" spans="1:7" s="233" customFormat="1" x14ac:dyDescent="0.25">
      <c r="A64" s="434"/>
      <c r="B64" s="432"/>
      <c r="C64" s="432"/>
      <c r="D64" s="432"/>
      <c r="E64" s="434"/>
      <c r="F64" s="434"/>
      <c r="G64" s="434"/>
    </row>
    <row r="65" spans="1:7" s="233" customFormat="1" x14ac:dyDescent="0.25">
      <c r="A65" s="432"/>
      <c r="B65" s="432"/>
      <c r="C65" s="432"/>
      <c r="D65" s="432"/>
      <c r="E65" s="434"/>
      <c r="F65" s="434"/>
      <c r="G65" s="434"/>
    </row>
    <row r="66" spans="1:7" s="233" customFormat="1" x14ac:dyDescent="0.25">
      <c r="A66" s="360"/>
      <c r="B66" s="361"/>
      <c r="C66" s="361"/>
      <c r="D66" s="361"/>
      <c r="E66" s="362"/>
      <c r="F66" s="444"/>
      <c r="G66" s="444"/>
    </row>
    <row r="67" spans="1:7" s="233" customFormat="1" x14ac:dyDescent="0.25">
      <c r="A67" s="363" t="s">
        <v>61</v>
      </c>
      <c r="B67" s="364"/>
      <c r="C67" s="364"/>
      <c r="D67" s="364"/>
      <c r="E67" s="365"/>
      <c r="F67" s="444"/>
      <c r="G67" s="444"/>
    </row>
    <row r="68" spans="1:7" s="233" customFormat="1" x14ac:dyDescent="0.25">
      <c r="A68" s="366" t="s">
        <v>271</v>
      </c>
      <c r="B68" s="367"/>
      <c r="C68" s="367"/>
      <c r="D68" s="367"/>
      <c r="E68" s="368"/>
      <c r="F68" s="444"/>
      <c r="G68" s="444"/>
    </row>
    <row r="69" spans="1:7" s="233" customFormat="1" x14ac:dyDescent="0.25">
      <c r="A69" s="369" t="s">
        <v>272</v>
      </c>
      <c r="B69" s="367"/>
      <c r="C69" s="367"/>
      <c r="D69" s="367"/>
      <c r="E69" s="368"/>
      <c r="F69" s="444"/>
      <c r="G69" s="444"/>
    </row>
    <row r="70" spans="1:7" s="233" customFormat="1" x14ac:dyDescent="0.25">
      <c r="A70" s="369" t="s">
        <v>186</v>
      </c>
      <c r="B70" s="383">
        <f>'0 - Lisez-moi'!B15</f>
        <v>0</v>
      </c>
      <c r="C70" s="370">
        <f>YEAR(B70)</f>
        <v>1900</v>
      </c>
      <c r="D70" s="370">
        <f>MONTH(B70)</f>
        <v>1</v>
      </c>
      <c r="E70" s="371">
        <f>DAY(B70)</f>
        <v>0</v>
      </c>
      <c r="F70" s="444"/>
      <c r="G70" s="444"/>
    </row>
    <row r="71" spans="1:7" s="233" customFormat="1" x14ac:dyDescent="0.25">
      <c r="A71" s="369" t="s">
        <v>187</v>
      </c>
      <c r="B71" s="384">
        <f>'0 - Lisez-moi'!B16</f>
        <v>0</v>
      </c>
      <c r="C71" s="370">
        <f>YEAR(B71)</f>
        <v>1900</v>
      </c>
      <c r="D71" s="370">
        <f>MONTH(B71)</f>
        <v>1</v>
      </c>
      <c r="E71" s="371">
        <f>DAY(B71)</f>
        <v>0</v>
      </c>
      <c r="F71" s="444"/>
      <c r="G71" s="444"/>
    </row>
    <row r="72" spans="1:7" s="233" customFormat="1" x14ac:dyDescent="0.25">
      <c r="A72" s="369" t="s">
        <v>273</v>
      </c>
      <c r="B72" s="385">
        <f>(DATEDIF(B70,B71,"M"))+1</f>
        <v>1</v>
      </c>
      <c r="C72" s="386" t="s">
        <v>274</v>
      </c>
      <c r="D72" s="367"/>
      <c r="E72" s="368"/>
      <c r="F72" s="444"/>
      <c r="G72" s="444"/>
    </row>
    <row r="73" spans="1:7" s="233" customFormat="1" ht="38.25" x14ac:dyDescent="0.25">
      <c r="A73" s="372" t="s">
        <v>275</v>
      </c>
      <c r="B73" s="446">
        <f>EOMONTH(B71,D73)</f>
        <v>152</v>
      </c>
      <c r="C73" s="380" t="s">
        <v>280</v>
      </c>
      <c r="D73" s="445">
        <v>4</v>
      </c>
      <c r="E73" s="368" t="s">
        <v>100</v>
      </c>
      <c r="F73" s="444"/>
      <c r="G73" s="444"/>
    </row>
    <row r="74" spans="1:7" s="233" customFormat="1" x14ac:dyDescent="0.25">
      <c r="A74" s="369"/>
      <c r="B74" s="367"/>
      <c r="C74" s="367"/>
      <c r="D74" s="367"/>
      <c r="E74" s="368"/>
      <c r="F74" s="444"/>
      <c r="G74" s="444"/>
    </row>
    <row r="75" spans="1:7" s="233" customFormat="1" x14ac:dyDescent="0.25">
      <c r="A75" s="369" t="s">
        <v>276</v>
      </c>
      <c r="B75" s="447">
        <f>IF(E62&lt;=23000,1,IF(B72&lt;=24,2,3))</f>
        <v>1</v>
      </c>
      <c r="C75" s="367"/>
      <c r="D75" s="367"/>
      <c r="E75" s="368"/>
      <c r="F75" s="444"/>
      <c r="G75" s="444"/>
    </row>
    <row r="76" spans="1:7" s="233" customFormat="1" x14ac:dyDescent="0.25">
      <c r="A76" s="369"/>
      <c r="B76" s="367"/>
      <c r="C76" s="367"/>
      <c r="D76" s="367"/>
      <c r="E76" s="368"/>
      <c r="F76" s="444"/>
      <c r="G76" s="444"/>
    </row>
    <row r="77" spans="1:7" s="233" customFormat="1" x14ac:dyDescent="0.25">
      <c r="A77" s="369"/>
      <c r="B77" s="381" t="s">
        <v>277</v>
      </c>
      <c r="C77" s="381" t="s">
        <v>278</v>
      </c>
      <c r="D77" s="381" t="s">
        <v>279</v>
      </c>
      <c r="E77" s="368"/>
      <c r="F77" s="444"/>
      <c r="G77" s="444"/>
    </row>
    <row r="78" spans="1:7" s="233" customFormat="1" x14ac:dyDescent="0.25">
      <c r="A78" s="381" t="str">
        <f>IF(E62&lt;=23000,"Versement unique","1er versement")</f>
        <v>Versement unique</v>
      </c>
      <c r="B78" s="373" t="str">
        <f>IF(E62&lt;=23000,"Signature décision","Signature convention")</f>
        <v>Signature décision</v>
      </c>
      <c r="C78" s="374">
        <f>IF(E62&lt;=23000,1,IF(B75&lt;=2,0.5,0.3))</f>
        <v>1</v>
      </c>
      <c r="D78" s="375">
        <f>C78*$E$62</f>
        <v>0</v>
      </c>
      <c r="E78" s="368"/>
      <c r="F78" s="444"/>
      <c r="G78" s="444"/>
    </row>
    <row r="79" spans="1:7" s="233" customFormat="1" x14ac:dyDescent="0.25">
      <c r="A79" s="381" t="str">
        <f>IF(E62&lt;=23000,"",IF(B72&lt;=24,"Solde","2ème versement"))</f>
        <v/>
      </c>
      <c r="B79" s="376" t="str">
        <f>IF(A79="","",IF(A79="solde",B71,DATE(C71,D71-B72/2,E71-1)))</f>
        <v/>
      </c>
      <c r="C79" s="374" t="str">
        <f>IF(E62&lt;=23000,"",IF(B75&lt;=2,0.5,0.4))</f>
        <v/>
      </c>
      <c r="D79" s="375" t="str">
        <f>IF(A79="","",C79*E62)</f>
        <v/>
      </c>
      <c r="E79" s="368"/>
      <c r="F79" s="444"/>
      <c r="G79" s="444"/>
    </row>
    <row r="80" spans="1:7" s="233" customFormat="1" x14ac:dyDescent="0.25">
      <c r="A80" s="381" t="str">
        <f>IF(E62&lt;=23000,"",IF(B75&lt;3,"","3ème versement"))</f>
        <v/>
      </c>
      <c r="B80" s="376" t="str">
        <f>IF(E62&lt;=23000,"", IF(B72&lt;=24,"",B73))</f>
        <v/>
      </c>
      <c r="C80" s="374" t="str">
        <f>IF(B75&gt;2,0.3,"")</f>
        <v/>
      </c>
      <c r="D80" s="375" t="str">
        <f>IF(A80="","",C80*E62)</f>
        <v/>
      </c>
      <c r="E80" s="368"/>
      <c r="F80" s="444"/>
      <c r="G80" s="444"/>
    </row>
    <row r="81" spans="1:7" s="233" customFormat="1" x14ac:dyDescent="0.25">
      <c r="A81" s="563" t="s">
        <v>13</v>
      </c>
      <c r="B81" s="564"/>
      <c r="C81" s="565"/>
      <c r="D81" s="382">
        <f>SUM(D78:D80)</f>
        <v>0</v>
      </c>
      <c r="E81" s="368"/>
      <c r="F81" s="444"/>
      <c r="G81" s="444"/>
    </row>
    <row r="82" spans="1:7" s="233" customFormat="1" x14ac:dyDescent="0.25">
      <c r="A82" s="377"/>
      <c r="B82" s="378"/>
      <c r="C82" s="378"/>
      <c r="D82" s="378"/>
      <c r="E82" s="379"/>
      <c r="F82" s="444"/>
      <c r="G82" s="444"/>
    </row>
    <row r="83" spans="1:7" x14ac:dyDescent="0.25">
      <c r="A83" s="448"/>
      <c r="B83" s="448"/>
      <c r="C83" s="448"/>
      <c r="D83" s="448"/>
      <c r="E83" s="448"/>
      <c r="F83" s="448"/>
      <c r="G83" s="448"/>
    </row>
    <row r="84" spans="1:7" x14ac:dyDescent="0.25">
      <c r="A84" s="448"/>
      <c r="B84" s="448"/>
      <c r="C84" s="448"/>
      <c r="D84" s="448"/>
      <c r="E84" s="448"/>
      <c r="F84" s="448"/>
      <c r="G84" s="448"/>
    </row>
  </sheetData>
  <sheetProtection sheet="1" formatCells="0" formatColumns="0" formatRows="0"/>
  <mergeCells count="50">
    <mergeCell ref="A59:B59"/>
    <mergeCell ref="A60:B60"/>
    <mergeCell ref="A81:C81"/>
    <mergeCell ref="A42:D42"/>
    <mergeCell ref="A43:D43"/>
    <mergeCell ref="A44:D44"/>
    <mergeCell ref="A45:D45"/>
    <mergeCell ref="A46:D46"/>
    <mergeCell ref="A47:D47"/>
    <mergeCell ref="A61:B61"/>
    <mergeCell ref="A62:B62"/>
    <mergeCell ref="A48:D48"/>
    <mergeCell ref="A49:D49"/>
    <mergeCell ref="A50:D50"/>
    <mergeCell ref="A51:D51"/>
    <mergeCell ref="A56:B56"/>
    <mergeCell ref="A57:B57"/>
    <mergeCell ref="A58:B58"/>
    <mergeCell ref="A41:D41"/>
    <mergeCell ref="A28:D28"/>
    <mergeCell ref="A29:D29"/>
    <mergeCell ref="A32:D32"/>
    <mergeCell ref="A33:D33"/>
    <mergeCell ref="A34:D34"/>
    <mergeCell ref="A35:D35"/>
    <mergeCell ref="A36:D36"/>
    <mergeCell ref="A37:D37"/>
    <mergeCell ref="A38:D38"/>
    <mergeCell ref="A39:D39"/>
    <mergeCell ref="A40:D40"/>
    <mergeCell ref="A25:D25"/>
    <mergeCell ref="A26:D26"/>
    <mergeCell ref="A15:D15"/>
    <mergeCell ref="A16:D16"/>
    <mergeCell ref="A19:D19"/>
    <mergeCell ref="A21:D21"/>
    <mergeCell ref="A23:D23"/>
    <mergeCell ref="A24:D24"/>
    <mergeCell ref="A14:D14"/>
    <mergeCell ref="A3:D3"/>
    <mergeCell ref="A4:D4"/>
    <mergeCell ref="A5:D5"/>
    <mergeCell ref="A6:D6"/>
    <mergeCell ref="A7:D7"/>
    <mergeCell ref="A8:D8"/>
    <mergeCell ref="A9:D9"/>
    <mergeCell ref="A10:D10"/>
    <mergeCell ref="A11:D11"/>
    <mergeCell ref="A12:D12"/>
    <mergeCell ref="A13:D13"/>
  </mergeCells>
  <pageMargins left="0.31496062992125984" right="0.31496062992125984" top="0.74803149606299213" bottom="0.74803149606299213" header="0.31496062992125984" footer="0.31496062992125984"/>
  <pageSetup paperSize="9" scale="45" fitToHeight="0" orientation="portrait"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13</vt:i4>
      </vt:variant>
    </vt:vector>
  </HeadingPairs>
  <TitlesOfParts>
    <vt:vector size="20" baseType="lpstr">
      <vt:lpstr>0 - Lisez-moi</vt:lpstr>
      <vt:lpstr>Demandeur 1</vt:lpstr>
      <vt:lpstr>Demandeur 2</vt:lpstr>
      <vt:lpstr>Demandeur 3</vt:lpstr>
      <vt:lpstr>Demandeur 4</vt:lpstr>
      <vt:lpstr>Demandeur 5</vt:lpstr>
      <vt:lpstr>Annexe financière convention</vt:lpstr>
      <vt:lpstr>'Annexe financière convention'!Impression_des_titres</vt:lpstr>
      <vt:lpstr>'Demandeur 1'!Impression_des_titres</vt:lpstr>
      <vt:lpstr>'Demandeur 2'!Impression_des_titres</vt:lpstr>
      <vt:lpstr>'Demandeur 3'!Impression_des_titres</vt:lpstr>
      <vt:lpstr>'Demandeur 4'!Impression_des_titres</vt:lpstr>
      <vt:lpstr>'Demandeur 5'!Impression_des_titres</vt:lpstr>
      <vt:lpstr>'0 - Lisez-moi'!Zone_d_impression</vt:lpstr>
      <vt:lpstr>'Annexe financière convention'!Zone_d_impression</vt:lpstr>
      <vt:lpstr>'Demandeur 1'!Zone_d_impression</vt:lpstr>
      <vt:lpstr>'Demandeur 2'!Zone_d_impression</vt:lpstr>
      <vt:lpstr>'Demandeur 3'!Zone_d_impression</vt:lpstr>
      <vt:lpstr>'Demandeur 4'!Zone_d_impression</vt:lpstr>
      <vt:lpstr>'Demandeur 5'!Zone_d_impression</vt:lpstr>
    </vt:vector>
  </TitlesOfParts>
  <Company>Office Français de la Biodiversité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FOUILLERON Antoine</dc:creator>
  <cp:lastModifiedBy>EMBS Gaëlle</cp:lastModifiedBy>
  <cp:lastPrinted>2023-12-29T10:48:25Z</cp:lastPrinted>
  <dcterms:created xsi:type="dcterms:W3CDTF">2023-02-08T21:39:54Z</dcterms:created>
  <dcterms:modified xsi:type="dcterms:W3CDTF">2024-01-31T16:03:59Z</dcterms:modified>
</cp:coreProperties>
</file>